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/>
  <mc:AlternateContent xmlns:mc="http://schemas.openxmlformats.org/markup-compatibility/2006">
    <mc:Choice Requires="x15">
      <x15ac:absPath xmlns:x15ac="http://schemas.microsoft.com/office/spreadsheetml/2010/11/ac" url="C:\Users\Lukas Benda\Downloads\"/>
    </mc:Choice>
  </mc:AlternateContent>
  <xr:revisionPtr revIDLastSave="0" documentId="13_ncr:1_{C71F9FCD-FA53-4F60-B302-9E29B9DC9A40}" xr6:coauthVersionLast="36" xr6:coauthVersionMax="45" xr10:uidLastSave="{00000000-0000-0000-0000-000000000000}"/>
  <workbookProtection workbookPassword="9C57" lockStructure="1"/>
  <bookViews>
    <workbookView xWindow="-120" yWindow="-120" windowWidth="24240" windowHeight="17640" tabRatio="431" xr2:uid="{00000000-000D-0000-FFFF-FFFF00000000}"/>
  </bookViews>
  <sheets>
    <sheet name="Tool B+R" sheetId="11" r:id="rId1"/>
    <sheet name="Tool P+R" sheetId="12" r:id="rId2"/>
  </sheets>
  <definedNames>
    <definedName name="_xlnm.Print_Area" localSheetId="0">'Tool B+R'!$B$1:$G$112</definedName>
    <definedName name="_xlnm.Print_Area" localSheetId="1">'Tool P+R'!$B$1:$G$104</definedName>
  </definedNames>
  <calcPr calcId="191029"/>
</workbook>
</file>

<file path=xl/calcChain.xml><?xml version="1.0" encoding="utf-8"?>
<calcChain xmlns="http://schemas.openxmlformats.org/spreadsheetml/2006/main">
  <c r="G60" i="12" l="1"/>
  <c r="G6" i="11" l="1"/>
  <c r="G68" i="11"/>
  <c r="E46" i="11"/>
  <c r="G104" i="12" l="1"/>
  <c r="D72" i="12" l="1"/>
  <c r="F90" i="12"/>
  <c r="E38" i="12" l="1"/>
  <c r="D9" i="12"/>
  <c r="D17" i="12" s="1"/>
  <c r="G17" i="12" s="1"/>
  <c r="D5" i="12"/>
  <c r="F8" i="12" s="1"/>
  <c r="G91" i="12"/>
  <c r="G87" i="12"/>
  <c r="G79" i="12"/>
  <c r="G78" i="12"/>
  <c r="G77" i="12"/>
  <c r="G75" i="12"/>
  <c r="G74" i="12"/>
  <c r="G73" i="12"/>
  <c r="G67" i="12"/>
  <c r="G66" i="12"/>
  <c r="G65" i="12"/>
  <c r="G64" i="12"/>
  <c r="G61" i="12"/>
  <c r="G59" i="12"/>
  <c r="G54" i="12"/>
  <c r="G46" i="12"/>
  <c r="G42" i="12"/>
  <c r="G37" i="12"/>
  <c r="G36" i="12"/>
  <c r="G29" i="12"/>
  <c r="G24" i="12"/>
  <c r="G20" i="12"/>
  <c r="G19" i="12"/>
  <c r="G18" i="12"/>
  <c r="G16" i="12"/>
  <c r="G15" i="12"/>
  <c r="G13" i="12"/>
  <c r="D53" i="12" s="1"/>
  <c r="G11" i="12"/>
  <c r="G7" i="12"/>
  <c r="G6" i="12"/>
  <c r="D63" i="12" l="1"/>
  <c r="G63" i="12" s="1"/>
  <c r="G68" i="12" s="1"/>
  <c r="G80" i="12"/>
  <c r="G21" i="12"/>
  <c r="G22" i="12" s="1"/>
  <c r="G53" i="12"/>
  <c r="G38" i="12"/>
  <c r="E40" i="12" s="1"/>
  <c r="G40" i="12" l="1"/>
  <c r="G23" i="12"/>
  <c r="G25" i="12" s="1"/>
  <c r="D26" i="12" s="1"/>
  <c r="G26" i="12" s="1"/>
  <c r="G27" i="12" s="1"/>
  <c r="E39" i="12" s="1"/>
  <c r="G39" i="12" l="1"/>
  <c r="E41" i="12"/>
  <c r="G41" i="12"/>
  <c r="G43" i="12" s="1"/>
  <c r="G28" i="12"/>
  <c r="G30" i="12" s="1"/>
  <c r="G31" i="12" l="1"/>
  <c r="G45" i="12"/>
  <c r="F43" i="12"/>
  <c r="G47" i="12" l="1"/>
  <c r="F45" i="12"/>
  <c r="D56" i="12" l="1"/>
  <c r="G56" i="12" s="1"/>
  <c r="F47" i="12"/>
  <c r="D55" i="12"/>
  <c r="G55" i="12" s="1"/>
  <c r="G48" i="12"/>
  <c r="G57" i="12" l="1"/>
  <c r="G69" i="12" s="1"/>
  <c r="G81" i="12" l="1"/>
  <c r="G82" i="12" s="1"/>
  <c r="G83" i="12" s="1"/>
  <c r="F80" i="12"/>
  <c r="G88" i="12" l="1"/>
  <c r="G89" i="12" s="1"/>
  <c r="F91" i="12"/>
  <c r="G50" i="11" l="1"/>
  <c r="G43" i="11"/>
  <c r="G44" i="11"/>
  <c r="G45" i="11"/>
  <c r="G42" i="11"/>
  <c r="G13" i="11"/>
  <c r="D5" i="11"/>
  <c r="F11" i="11" s="1"/>
  <c r="G10" i="11"/>
  <c r="G46" i="11"/>
  <c r="F98" i="11"/>
  <c r="G99" i="11" s="1"/>
  <c r="G54" i="11"/>
  <c r="D80" i="11"/>
  <c r="G95" i="11"/>
  <c r="G87" i="11"/>
  <c r="G86" i="11"/>
  <c r="G85" i="11"/>
  <c r="G83" i="11"/>
  <c r="G82" i="11"/>
  <c r="G81" i="11"/>
  <c r="G75" i="11"/>
  <c r="G74" i="11"/>
  <c r="G73" i="11"/>
  <c r="G72" i="11"/>
  <c r="G69" i="11"/>
  <c r="G67" i="11"/>
  <c r="G62" i="11"/>
  <c r="G35" i="11"/>
  <c r="E47" i="11" s="1"/>
  <c r="G47" i="11" s="1"/>
  <c r="G30" i="11"/>
  <c r="G26" i="11"/>
  <c r="G25" i="11"/>
  <c r="G24" i="11"/>
  <c r="G23" i="11"/>
  <c r="G22" i="11"/>
  <c r="G21" i="11"/>
  <c r="G19" i="11"/>
  <c r="G17" i="11"/>
  <c r="G16" i="11"/>
  <c r="G14" i="11"/>
  <c r="G9" i="11"/>
  <c r="G8" i="11"/>
  <c r="G7" i="11"/>
  <c r="D61" i="11" l="1"/>
  <c r="G61" i="11" s="1"/>
  <c r="G88" i="11"/>
  <c r="E48" i="11"/>
  <c r="G48" i="11" s="1"/>
  <c r="G49" i="11" s="1"/>
  <c r="G51" i="11" s="1"/>
  <c r="D71" i="11"/>
  <c r="G71" i="11" s="1"/>
  <c r="G76" i="11" s="1"/>
  <c r="G27" i="11"/>
  <c r="G29" i="11" s="1"/>
  <c r="E49" i="11" l="1"/>
  <c r="G28" i="11"/>
  <c r="G31" i="11" s="1"/>
  <c r="D32" i="11" s="1"/>
  <c r="G32" i="11" s="1"/>
  <c r="G33" i="11" s="1"/>
  <c r="G34" i="11" l="1"/>
  <c r="G36" i="11" s="1"/>
  <c r="G53" i="11" l="1"/>
  <c r="F51" i="11"/>
  <c r="G37" i="11"/>
  <c r="F53" i="11" l="1"/>
  <c r="G55" i="11"/>
  <c r="F55" i="11" l="1"/>
  <c r="D64" i="11"/>
  <c r="G64" i="11" s="1"/>
  <c r="D63" i="11"/>
  <c r="G63" i="11" s="1"/>
  <c r="G56" i="11"/>
  <c r="G65" i="11" l="1"/>
  <c r="G77" i="11" s="1"/>
  <c r="F88" i="11" l="1"/>
  <c r="G89" i="11"/>
  <c r="G90" i="11" s="1"/>
  <c r="G91" i="11" s="1"/>
  <c r="G96" i="11" l="1"/>
  <c r="G97" i="11" s="1"/>
  <c r="F99" i="11"/>
</calcChain>
</file>

<file path=xl/sharedStrings.xml><?xml version="1.0" encoding="utf-8"?>
<sst xmlns="http://schemas.openxmlformats.org/spreadsheetml/2006/main" count="368" uniqueCount="168">
  <si>
    <t xml:space="preserve">Baukosten </t>
  </si>
  <si>
    <t>Einheit</t>
  </si>
  <si>
    <t>%</t>
  </si>
  <si>
    <t>Stk.</t>
  </si>
  <si>
    <t>Herstellungskosten gesamt</t>
  </si>
  <si>
    <t>Tool Grobkostenschätzung Bau und Betrieb</t>
  </si>
  <si>
    <t>A</t>
  </si>
  <si>
    <t>Fahrradparksysteme</t>
  </si>
  <si>
    <t>Menge</t>
  </si>
  <si>
    <t>B</t>
  </si>
  <si>
    <t>m²</t>
  </si>
  <si>
    <t>Tür / Schiebetür</t>
  </si>
  <si>
    <t>C</t>
  </si>
  <si>
    <t>Gebäude (Fahrradparkhäuser / Radstationen)</t>
  </si>
  <si>
    <t>D</t>
  </si>
  <si>
    <t>Ausstattung</t>
  </si>
  <si>
    <t>Videoüberwachungsanlage</t>
  </si>
  <si>
    <t>Innenausbau Ladenlokal/Werkstatt mit Verkaufs-/Personalräumen/WC</t>
  </si>
  <si>
    <t>E</t>
  </si>
  <si>
    <t>F</t>
  </si>
  <si>
    <t>Bau- und Planungskosten gesamt</t>
  </si>
  <si>
    <t>Vorarbeiten (z.B. Leitungsverlegungen)</t>
  </si>
  <si>
    <t>Baustelleneinrichtung (% von Baukosten)</t>
  </si>
  <si>
    <t>Baukostenreserve (% von Baukosten)</t>
  </si>
  <si>
    <t>Mehrwertsteuer</t>
  </si>
  <si>
    <t>Investitionsfinanzierung</t>
  </si>
  <si>
    <t>H</t>
  </si>
  <si>
    <t>Fördermittel</t>
  </si>
  <si>
    <t>I</t>
  </si>
  <si>
    <t>Investitionsbeiträge Dritter (eigenmittelähnlich)</t>
  </si>
  <si>
    <t>J</t>
  </si>
  <si>
    <t>Unterhalt baulicher Anlagen</t>
  </si>
  <si>
    <t>K</t>
  </si>
  <si>
    <t>Verbrauchskosten</t>
  </si>
  <si>
    <t>M</t>
  </si>
  <si>
    <t>Betreiberkosten</t>
  </si>
  <si>
    <t>Jährliche Kosten</t>
  </si>
  <si>
    <t>Jährliche Kosten ingesamt</t>
  </si>
  <si>
    <t>Einnahmen</t>
  </si>
  <si>
    <t>N</t>
  </si>
  <si>
    <t>Anzahl Verträge mit Jahresentgelt</t>
  </si>
  <si>
    <t>O</t>
  </si>
  <si>
    <t>Sonstige Einnahmen</t>
  </si>
  <si>
    <t>€/Jahr</t>
  </si>
  <si>
    <t>Betriebskostenzuschüsse Dritter</t>
  </si>
  <si>
    <t>Werbeeinnahmen (Banner, Werbeflächen)</t>
  </si>
  <si>
    <t>Einnahmen ingesamt</t>
  </si>
  <si>
    <t>Versicherungen p.a.</t>
  </si>
  <si>
    <t>Anzahl VZP</t>
  </si>
  <si>
    <t>Eigenkapitalverzinsung p.a.</t>
  </si>
  <si>
    <t>Anzahl Verträge mit Tagesentgelt (im Jahr, bei 220 Werktagen)</t>
  </si>
  <si>
    <t>Vermietung von Teilflächen (im Jahr; Basis NK-Miete pro Monat)</t>
  </si>
  <si>
    <t>Kosten je Stellplatz</t>
  </si>
  <si>
    <t>Grunderwerb (oder einmaliger Aufwand Grundstücksnutzung)</t>
  </si>
  <si>
    <t>Sachkosten Zugangs- und Abrechnungssystem (Dienstleistungsverträge)</t>
  </si>
  <si>
    <t>PROJEKT:</t>
  </si>
  <si>
    <t>Grundstücksnutzung (Pacht-/Gestattungsverträge o.ä.) p.a.</t>
  </si>
  <si>
    <t>P</t>
  </si>
  <si>
    <t>Bonusanteil je Neukunde (analog Vertriebsprovision)</t>
  </si>
  <si>
    <t>Erforderliche Neukunden zur Deckung der Anlagenkosten</t>
  </si>
  <si>
    <t>Mitfinanzierung durch ÖV-Neukunden</t>
  </si>
  <si>
    <t>m² BGF</t>
  </si>
  <si>
    <t>Zwischensumme 1 Baukosten</t>
  </si>
  <si>
    <t>Zwischensumme 2 Baukosten (Summe E + E1 bis E3)</t>
  </si>
  <si>
    <t>Planungspauschale (% von Zwischensumme 2)</t>
  </si>
  <si>
    <t>Grundstücksnutzung (Miet-/Gestattungsverträge o.ä.) p.a.</t>
  </si>
  <si>
    <t>Zwischensumme Unterhalt baulicher Anlagen</t>
  </si>
  <si>
    <t>Zwischensumme Verbrauchs- und Betreiberkosten</t>
  </si>
  <si>
    <t>davon Anzahl der Stellplätze mit Nutzungsentgelt</t>
  </si>
  <si>
    <t>Elektroenergie (€/m² pro Monat)</t>
  </si>
  <si>
    <t>Anzahl Verträge mit Monatsentgelt (pro Monat)</t>
  </si>
  <si>
    <t>Datum</t>
  </si>
  <si>
    <t>pauschal:</t>
  </si>
  <si>
    <t>Anlagenabschreibung (von eingesetzten Eigenmitteln)</t>
  </si>
  <si>
    <t>m² ↓</t>
  </si>
  <si>
    <t>€/m² pro Monat:</t>
  </si>
  <si>
    <t>€</t>
  </si>
  <si>
    <t>Nutzungsdauer:</t>
  </si>
  <si>
    <t>Entgelt (in €) ↓</t>
  </si>
  <si>
    <t>Fehlermeldungen und Verbesserungsvorschläge:</t>
  </si>
  <si>
    <t>WICHTIGER HINWEIS: Diese Musterkostenrechnung dient nur als grobe Vorkalkulation
und ersetzt keine spezifische Kostenermittlung (Kostenschätzung/-berechnung).</t>
  </si>
  <si>
    <t>Agentur Bahnstadt GbR, Stephan Wilhelm, E-Mail: wilhelm@bahnstadt.de</t>
  </si>
  <si>
    <r>
      <t xml:space="preserve">Investitionsfinanzierung ingesamt   </t>
    </r>
    <r>
      <rPr>
        <i/>
        <sz val="10"/>
        <rFont val="Arial"/>
        <family val="2"/>
      </rPr>
      <t>(=Herstellungskosten gesamt)</t>
    </r>
  </si>
  <si>
    <t>(ja=1/nein=0) ↓</t>
  </si>
  <si>
    <r>
      <rPr>
        <b/>
        <i/>
        <sz val="8"/>
        <color indexed="8"/>
        <rFont val="Arial"/>
        <family val="2"/>
      </rPr>
      <t>Grüne Felder</t>
    </r>
    <r>
      <rPr>
        <i/>
        <sz val="8"/>
        <color indexed="8"/>
        <rFont val="Arial"/>
        <family val="2"/>
      </rPr>
      <t xml:space="preserve">: bitte ausfüllen, Berechnung erfolgt automatisch. --- </t>
    </r>
    <r>
      <rPr>
        <b/>
        <i/>
        <sz val="8"/>
        <color indexed="8"/>
        <rFont val="Arial"/>
        <family val="2"/>
      </rPr>
      <t>Blaue Felder</t>
    </r>
    <r>
      <rPr>
        <i/>
        <sz val="8"/>
        <color indexed="8"/>
        <rFont val="Arial"/>
        <family val="2"/>
      </rPr>
      <t xml:space="preserve">: ggf. Werte/Einheitspreise ändern. --- </t>
    </r>
    <r>
      <rPr>
        <b/>
        <i/>
        <sz val="8"/>
        <color indexed="8"/>
        <rFont val="Arial"/>
        <family val="2"/>
      </rPr>
      <t>Orangefarbene Felder</t>
    </r>
    <r>
      <rPr>
        <i/>
        <sz val="8"/>
        <color indexed="8"/>
        <rFont val="Arial"/>
        <family val="2"/>
      </rPr>
      <t>: automatische Summen/Ergebnisse.</t>
    </r>
  </si>
  <si>
    <t>Eigenmittel / Drittmittel</t>
  </si>
  <si>
    <r>
      <t xml:space="preserve">Einheitswert
</t>
    </r>
    <r>
      <rPr>
        <sz val="8"/>
        <rFont val="Arial"/>
        <family val="2"/>
      </rPr>
      <t>i.d.R. €, stellenweise %</t>
    </r>
  </si>
  <si>
    <t>Verbleibender Investitionsbetrag (Fördermittel abzüglich Herstellungskosten)</t>
  </si>
  <si>
    <t>Verbleibender kommunaler Eigenanteil</t>
  </si>
  <si>
    <t>Realistischer Anteil von Neukunden mit Bau der Anlage (Anteil der Stellplätze mit Entgelt)</t>
  </si>
  <si>
    <t>%     Anzahl Stpl. →</t>
  </si>
  <si>
    <t>Zusatzeinnahmen (Standardpreis aus P1 x Bonusanteil aus P2 x Stellplätze aus P3)</t>
  </si>
  <si>
    <t>Erforderlicher Anteil an Stellplätzen mit Nutzungsentgelt (aus A 1 bis 4) für Neukunden</t>
  </si>
  <si>
    <t>Überschuss / Zuschuss pro Stellplatz p.a. (ohne Abschreibungen)</t>
  </si>
  <si>
    <t>1 bis 5</t>
  </si>
  <si>
    <t>Schließfächer</t>
  </si>
  <si>
    <t xml:space="preserve">B+R-Stellplätze mit überdachten Fahrradbügeln </t>
  </si>
  <si>
    <t>B+R-Stellplätze in Fahrradboxen</t>
  </si>
  <si>
    <t>Pauschalförderung der Planungskosten (% der zuwendungsfähigen Kosten)</t>
  </si>
  <si>
    <t>Fördersatz %</t>
  </si>
  <si>
    <t>Förderprogramm 1: RiLi ÖPNV-Invest des Landes Brandenburg</t>
  </si>
  <si>
    <r>
      <t xml:space="preserve">Förderprogramm 2 / Kofinanzierung    </t>
    </r>
    <r>
      <rPr>
        <i/>
        <sz val="10"/>
        <rFont val="Arial"/>
        <family val="2"/>
      </rPr>
      <t>(hier ggf Name der Förderung ergänzen)</t>
    </r>
  </si>
  <si>
    <t>Flächenbefestigung / Überdachungen / Seitenwände (kleine Anlagen)</t>
  </si>
  <si>
    <t>Förderung der Umsatzsteuer (falls anwendbar lt. F1)</t>
  </si>
  <si>
    <t>Zuwendungsfähig je Stellplatz in €</t>
  </si>
  <si>
    <t>Umsatzsteuer:</t>
  </si>
  <si>
    <t>Anteil der Förderung an Kosten:</t>
  </si>
  <si>
    <t>Zwischensumme Fördermittel (Programm 1 + Programm 2 / Kofinanzierung)</t>
  </si>
  <si>
    <t>Zwischensumme ÖPNV-Invest</t>
  </si>
  <si>
    <t>Fördermittel:</t>
  </si>
  <si>
    <t>Zuw.-fähig:</t>
  </si>
  <si>
    <r>
      <t xml:space="preserve">Nutzungsentgelte Radabstellung    </t>
    </r>
    <r>
      <rPr>
        <i/>
        <sz val="10"/>
        <rFont val="Arial"/>
        <family val="2"/>
      </rPr>
      <t xml:space="preserve">      (Anzahl Stellplätze mit Entgelt aus A 1 bis 5 →)</t>
    </r>
  </si>
  <si>
    <t>Bearbeitung durch:</t>
  </si>
  <si>
    <t>Agentur BahnStadt GbR</t>
  </si>
  <si>
    <t>Verkehrsverbund Berlin-Brandenburg GmbH im Auftrag des Ministeriums für Infrastruktur und Landesplanung des Landes Brandenburg</t>
  </si>
  <si>
    <t>jährliche Gebäudeinstandhaltung (% von B2-4, C1 und D6)</t>
  </si>
  <si>
    <t>Anlagenwartung und Reinigung (% von A1-5, B1, D1-5)</t>
  </si>
  <si>
    <t>Pkw-Abstellplätze Standard (L=5,00m, B=2,60m)</t>
  </si>
  <si>
    <t>Pkw-Abstellplätze breit (L=5,00m, B=3,50m); Behindertenstellplätze</t>
  </si>
  <si>
    <t>Flächenbedarf für Stellplätze</t>
  </si>
  <si>
    <t>1 bis 2</t>
  </si>
  <si>
    <t>Stellplätze</t>
  </si>
  <si>
    <t>Fahrbahnen / Erschließung</t>
  </si>
  <si>
    <t>Zufahrten zu den Stellplätzen, Wendebereiche</t>
  </si>
  <si>
    <t>Gebäude (Parkhäuser / Parkdecks)</t>
  </si>
  <si>
    <t>zusätzliche Gebäudekonstruktion inklusive Böden, Decken, Fassaden</t>
  </si>
  <si>
    <t>Automat für Parktickets</t>
  </si>
  <si>
    <t>Zugangssystem (Schranken)</t>
  </si>
  <si>
    <t>Beschilderung</t>
  </si>
  <si>
    <t>Ladesäule für Elektrofahrzeuge</t>
  </si>
  <si>
    <t>Beleuchtung, elektrische Versorgung (Flächen Stellplätze + Zufahrten)</t>
  </si>
  <si>
    <t>Vorarbeiten (z.B. Leitungsverlegungen, Baugrundverbesserung)</t>
  </si>
  <si>
    <t>P+R-Stellplätze ebenerdig</t>
  </si>
  <si>
    <t>P+R-Stellplätze mehrstöckig (Parkdecks oder Parkhäuser)</t>
  </si>
  <si>
    <t>jährliche Gebäudeinstandhaltung (% C1)</t>
  </si>
  <si>
    <t>Anlagenwartung und Reinigung (% von A1-2, B1, D1-6)</t>
  </si>
  <si>
    <r>
      <t xml:space="preserve">Standardpreis ÖV-Jahreskarte (übliche Verkehrsregion): </t>
    </r>
    <r>
      <rPr>
        <b/>
        <sz val="10"/>
        <rFont val="Arial"/>
        <family val="2"/>
      </rPr>
      <t>VBB Berlin ABC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(ggf. ändern)</t>
    </r>
  </si>
  <si>
    <t>Fahrradparken an Bahnhöfen</t>
  </si>
  <si>
    <t>Zins in %:</t>
  </si>
  <si>
    <t>P+R an Bahnhöfen</t>
  </si>
  <si>
    <r>
      <t xml:space="preserve">Nutzungsentgelte für P+R    </t>
    </r>
    <r>
      <rPr>
        <i/>
        <sz val="10"/>
        <rFont val="Arial"/>
        <family val="2"/>
      </rPr>
      <t xml:space="preserve">             (Anzahl Stellplätze mit Entgelt aus A 1 bis 2 →)</t>
    </r>
  </si>
  <si>
    <r>
      <t>B+R P+R im Land Brandenburg</t>
    </r>
    <r>
      <rPr>
        <sz val="12"/>
        <rFont val="Arial"/>
        <family val="2"/>
      </rPr>
      <t xml:space="preserve"> – Konzeption und Leitfaden</t>
    </r>
  </si>
  <si>
    <t>Stellplätze an Anlehnbügeln inklusive Gründung/Montage (1 Bügel = 2 Stellplätze!)</t>
  </si>
  <si>
    <t>Stellplätze in Hoch-Tief-Einstellern (Reihenanlage) inklusive Gründung/Befestigung/Montage</t>
  </si>
  <si>
    <t xml:space="preserve">Stellplätze in Doppelstockparkern inklusive Gründung/Befestigung/Montage </t>
  </si>
  <si>
    <t>Stellplätze in Fahrradboxen inklusive Zugangssystem</t>
  </si>
  <si>
    <t>Zugangssystem in kleinen Sammelschließanlagen (Schloss, Chipkartenleser, PIN-Code)</t>
  </si>
  <si>
    <t>Zugangssystem in Fahrradparkhäusern (Automat, Drehkreuzanlage)</t>
  </si>
  <si>
    <t>Beleuchtung, elektrische Versorgung, Blitzschutz/Erdung (in der Regel überdachte Fläche)</t>
  </si>
  <si>
    <t>Sonderstellplätze in Sammelschließanlagen/Radparkhäusern (Lastenfahrräder, Kinderanhänger)</t>
  </si>
  <si>
    <t>B+R-Stellplätze in Sammelschließanlagen (inkl. Sonderstellplätze)</t>
  </si>
  <si>
    <t>B+R-Stellplätze in Fahrradparkhäusern (inkl. Sonderstellplätze)</t>
  </si>
  <si>
    <t xml:space="preserve">Förderung des Grunderwerbs </t>
  </si>
  <si>
    <t>zuw-f. Baukosten:</t>
  </si>
  <si>
    <t>Gesamtkosten:</t>
  </si>
  <si>
    <t>sonstige nicht durch Vermietung (O1) gedeckte Betriebskosten pro Jahr</t>
  </si>
  <si>
    <t>Saldo Einnahmen / Jährliche Kosten (ohne Abschreibungen)</t>
  </si>
  <si>
    <t>Saldo Einnahmen / Jährliche Kosten (mit Abschreibungen)</t>
  </si>
  <si>
    <t>Befestigung des Untergrunds (Betonpflaster, Asphalt o.ä.) - ca. 2m²/Stellplatz (ebenerdig)</t>
  </si>
  <si>
    <t>Elektroenergie für Beleuchtung (€/m² pro Monat)</t>
  </si>
  <si>
    <t>sonstige Betriebskosten (€ pro Jahr)</t>
  </si>
  <si>
    <t>Servicepersonal; AG-Brutto p.a. je Vollzeitpersonal (VZP)</t>
  </si>
  <si>
    <t>Personal für Systemaufwand Entgelt- und Mietabrechnung/Objektbetreuung, AG-Brutto je VZP</t>
  </si>
  <si>
    <t>Gebäudekonstruktion inklusive Böden, Decken, Fassaden je m² Bruttogeschoßfläche (BGF)</t>
  </si>
  <si>
    <t>Seitenwände (Zaun, Lochblech) - Seitenlänge des umzäunten Bereiches x ca. 3m Wandhöhe</t>
  </si>
  <si>
    <t>Standardüberdachung - ca. 2m² / Stellplatz (ebenerdig)</t>
  </si>
  <si>
    <t>Dateiversion: 28.04.2020</t>
  </si>
  <si>
    <t>Zusatzelemente für Sammelschließanlagen: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</si>
</sst>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3" formatCode="_-* #,##0.00\ _€_-;\-* #,##0.00\ _€_-;_-* &quot;-&quot;??\ _€_-;_-@_-"/>
    <numFmt numFmtId="164" formatCode="#,##0.0"/>
    <numFmt numFmtId="165" formatCode="#,##0_ ;[Red]\-#,##0\ "/>
    <numFmt numFmtId="166" formatCode="0.0%"/>
    <numFmt numFmtId="167" formatCode="_-* #,##0\ _€_-;\-* #,##0\ _€_-;_-* &quot;-&quot;??\ _€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i/>
      <sz val="8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1"/>
      <color theme="1"/>
      <name val="Calibri"/>
      <family val="2"/>
      <scheme val="minor"/>
    </font>
    <font>
      <i/>
      <sz val="8"/>
      <color theme="1"/>
      <name val="Arial"/>
      <family val="2"/>
    </font>
    <font>
      <b/>
      <sz val="10"/>
      <color theme="7"/>
      <name val="Arial"/>
      <family val="2"/>
    </font>
    <font>
      <i/>
      <sz val="10"/>
      <color theme="4" tint="-0.499984740745262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" fontId="1" fillId="8" borderId="3" applyFont="0" applyFill="0" applyBorder="0" applyAlignment="0" applyProtection="0">
      <alignment horizontal="right" vertical="center"/>
      <protection locked="0"/>
    </xf>
  </cellStyleXfs>
  <cellXfs count="241">
    <xf numFmtId="0" fontId="0" fillId="0" borderId="0" xfId="0"/>
    <xf numFmtId="0" fontId="2" fillId="0" borderId="0" xfId="4" applyFont="1" applyAlignment="1" applyProtection="1">
      <alignment horizontal="left" vertical="center"/>
    </xf>
    <xf numFmtId="0" fontId="1" fillId="0" borderId="0" xfId="4" applyAlignment="1" applyProtection="1">
      <alignment horizontal="left" vertical="center"/>
    </xf>
    <xf numFmtId="1" fontId="1" fillId="0" borderId="0" xfId="4" applyNumberFormat="1" applyAlignment="1" applyProtection="1">
      <alignment horizontal="left" vertical="center"/>
    </xf>
    <xf numFmtId="0" fontId="3" fillId="0" borderId="1" xfId="4" applyFont="1" applyBorder="1" applyAlignment="1" applyProtection="1">
      <alignment horizontal="center" vertical="center"/>
    </xf>
    <xf numFmtId="0" fontId="15" fillId="0" borderId="0" xfId="4" applyFont="1" applyAlignment="1" applyProtection="1">
      <alignment horizontal="left" vertical="center"/>
    </xf>
    <xf numFmtId="0" fontId="4" fillId="0" borderId="0" xfId="4" applyFont="1" applyAlignment="1" applyProtection="1">
      <alignment horizontal="center" vertical="center"/>
    </xf>
    <xf numFmtId="0" fontId="2" fillId="0" borderId="0" xfId="4" applyFont="1" applyAlignment="1" applyProtection="1">
      <alignment horizontal="right" vertical="center"/>
    </xf>
    <xf numFmtId="0" fontId="1" fillId="0" borderId="0" xfId="4" applyAlignment="1" applyProtection="1">
      <alignment horizontal="right" vertical="center"/>
    </xf>
    <xf numFmtId="1" fontId="1" fillId="0" borderId="0" xfId="4" applyNumberFormat="1" applyAlignment="1" applyProtection="1">
      <alignment horizontal="center" vertical="center"/>
    </xf>
    <xf numFmtId="0" fontId="1" fillId="0" borderId="0" xfId="4" applyAlignment="1" applyProtection="1">
      <alignment horizontal="center" vertical="center"/>
    </xf>
    <xf numFmtId="2" fontId="1" fillId="0" borderId="0" xfId="4" applyNumberFormat="1" applyAlignment="1" applyProtection="1">
      <alignment vertical="center"/>
    </xf>
    <xf numFmtId="0" fontId="1" fillId="0" borderId="0" xfId="4" applyAlignment="1" applyProtection="1">
      <alignment vertical="center"/>
    </xf>
    <xf numFmtId="0" fontId="3" fillId="2" borderId="2" xfId="4" applyFont="1" applyFill="1" applyBorder="1" applyAlignment="1" applyProtection="1">
      <alignment horizontal="center" vertical="center"/>
    </xf>
    <xf numFmtId="0" fontId="3" fillId="2" borderId="3" xfId="4" applyFont="1" applyFill="1" applyBorder="1" applyAlignment="1" applyProtection="1">
      <alignment vertical="center"/>
    </xf>
    <xf numFmtId="0" fontId="1" fillId="0" borderId="4" xfId="4" applyBorder="1" applyAlignment="1" applyProtection="1">
      <alignment horizontal="center" vertical="center"/>
    </xf>
    <xf numFmtId="0" fontId="1" fillId="0" borderId="5" xfId="4" applyBorder="1" applyAlignment="1" applyProtection="1">
      <alignment vertical="center"/>
    </xf>
    <xf numFmtId="3" fontId="1" fillId="0" borderId="5" xfId="4" applyNumberFormat="1" applyBorder="1" applyAlignment="1" applyProtection="1">
      <alignment horizontal="left" vertical="center"/>
    </xf>
    <xf numFmtId="3" fontId="1" fillId="0" borderId="6" xfId="4" applyNumberFormat="1" applyFont="1" applyBorder="1" applyAlignment="1" applyProtection="1">
      <alignment horizontal="right" vertical="center"/>
    </xf>
    <xf numFmtId="3" fontId="4" fillId="0" borderId="8" xfId="4" applyNumberFormat="1" applyFont="1" applyBorder="1" applyAlignment="1" applyProtection="1">
      <alignment horizontal="right" vertical="center"/>
    </xf>
    <xf numFmtId="0" fontId="1" fillId="0" borderId="4" xfId="4" applyFont="1" applyBorder="1" applyAlignment="1" applyProtection="1">
      <alignment horizontal="center" vertical="center"/>
    </xf>
    <xf numFmtId="0" fontId="1" fillId="0" borderId="9" xfId="4" applyFont="1" applyBorder="1" applyAlignment="1" applyProtection="1">
      <alignment horizontal="center" vertical="center"/>
    </xf>
    <xf numFmtId="0" fontId="1" fillId="0" borderId="7" xfId="4" applyBorder="1" applyAlignment="1" applyProtection="1">
      <alignment vertical="center"/>
    </xf>
    <xf numFmtId="3" fontId="1" fillId="0" borderId="7" xfId="4" applyNumberFormat="1" applyFont="1" applyBorder="1" applyAlignment="1" applyProtection="1">
      <alignment horizontal="left" vertical="center"/>
    </xf>
    <xf numFmtId="3" fontId="1" fillId="0" borderId="8" xfId="4" applyNumberFormat="1" applyFont="1" applyBorder="1" applyAlignment="1" applyProtection="1">
      <alignment horizontal="right" vertical="center"/>
    </xf>
    <xf numFmtId="3" fontId="1" fillId="0" borderId="7" xfId="4" applyNumberFormat="1" applyBorder="1" applyAlignment="1" applyProtection="1">
      <alignment horizontal="left" vertical="center"/>
    </xf>
    <xf numFmtId="9" fontId="1" fillId="0" borderId="5" xfId="4" applyNumberFormat="1" applyFont="1" applyBorder="1" applyAlignment="1" applyProtection="1">
      <alignment horizontal="right" vertical="center"/>
    </xf>
    <xf numFmtId="0" fontId="1" fillId="0" borderId="10" xfId="4" applyFont="1" applyBorder="1" applyAlignment="1" applyProtection="1">
      <alignment horizontal="center" vertical="center"/>
    </xf>
    <xf numFmtId="0" fontId="1" fillId="0" borderId="11" xfId="4" applyBorder="1" applyAlignment="1" applyProtection="1">
      <alignment vertical="center"/>
    </xf>
    <xf numFmtId="0" fontId="1" fillId="3" borderId="11" xfId="4" applyFill="1" applyBorder="1" applyAlignment="1" applyProtection="1">
      <alignment horizontal="right" vertical="center"/>
    </xf>
    <xf numFmtId="9" fontId="1" fillId="0" borderId="11" xfId="4" applyNumberFormat="1" applyFont="1" applyBorder="1" applyAlignment="1" applyProtection="1">
      <alignment horizontal="right" vertical="center"/>
    </xf>
    <xf numFmtId="3" fontId="1" fillId="0" borderId="12" xfId="4" applyNumberFormat="1" applyFont="1" applyBorder="1" applyAlignment="1" applyProtection="1">
      <alignment horizontal="right" vertical="center"/>
    </xf>
    <xf numFmtId="0" fontId="1" fillId="0" borderId="2" xfId="4" applyFont="1" applyBorder="1" applyAlignment="1" applyProtection="1">
      <alignment horizontal="center" vertical="center"/>
    </xf>
    <xf numFmtId="3" fontId="3" fillId="2" borderId="13" xfId="4" applyNumberFormat="1" applyFont="1" applyFill="1" applyBorder="1" applyAlignment="1" applyProtection="1">
      <alignment horizontal="right" vertical="center"/>
    </xf>
    <xf numFmtId="3" fontId="1" fillId="3" borderId="11" xfId="4" applyNumberFormat="1" applyFill="1" applyBorder="1" applyAlignment="1" applyProtection="1">
      <alignment horizontal="right" vertical="center"/>
    </xf>
    <xf numFmtId="1" fontId="1" fillId="0" borderId="0" xfId="4" applyNumberFormat="1" applyAlignment="1" applyProtection="1">
      <alignment vertical="center"/>
    </xf>
    <xf numFmtId="0" fontId="3" fillId="3" borderId="0" xfId="4" applyFont="1" applyFill="1" applyBorder="1" applyAlignment="1" applyProtection="1">
      <alignment horizontal="center" vertical="center"/>
    </xf>
    <xf numFmtId="0" fontId="4" fillId="3" borderId="0" xfId="4" applyFont="1" applyFill="1" applyBorder="1" applyAlignment="1" applyProtection="1">
      <alignment vertical="center"/>
    </xf>
    <xf numFmtId="0" fontId="3" fillId="3" borderId="0" xfId="4" applyFont="1" applyFill="1" applyBorder="1" applyAlignment="1" applyProtection="1">
      <alignment horizontal="right" vertical="center"/>
    </xf>
    <xf numFmtId="3" fontId="3" fillId="3" borderId="0" xfId="4" applyNumberFormat="1" applyFont="1" applyFill="1" applyBorder="1" applyAlignment="1" applyProtection="1">
      <alignment vertical="center"/>
    </xf>
    <xf numFmtId="8" fontId="3" fillId="3" borderId="0" xfId="4" applyNumberFormat="1" applyFont="1" applyFill="1" applyBorder="1" applyAlignment="1" applyProtection="1">
      <alignment vertical="center"/>
    </xf>
    <xf numFmtId="3" fontId="4" fillId="3" borderId="0" xfId="4" applyNumberFormat="1" applyFont="1" applyFill="1" applyBorder="1" applyAlignment="1" applyProtection="1">
      <alignment horizontal="right" vertical="center"/>
    </xf>
    <xf numFmtId="3" fontId="3" fillId="2" borderId="3" xfId="4" applyNumberFormat="1" applyFont="1" applyFill="1" applyBorder="1" applyAlignment="1" applyProtection="1">
      <alignment vertical="center"/>
    </xf>
    <xf numFmtId="8" fontId="3" fillId="2" borderId="3" xfId="4" applyNumberFormat="1" applyFont="1" applyFill="1" applyBorder="1" applyAlignment="1" applyProtection="1">
      <alignment vertical="center"/>
    </xf>
    <xf numFmtId="0" fontId="1" fillId="0" borderId="14" xfId="4" applyFont="1" applyFill="1" applyBorder="1" applyAlignment="1" applyProtection="1">
      <alignment horizontal="center" vertical="center"/>
    </xf>
    <xf numFmtId="0" fontId="6" fillId="0" borderId="15" xfId="4" applyFont="1" applyFill="1" applyBorder="1" applyAlignment="1" applyProtection="1">
      <alignment vertical="center"/>
    </xf>
    <xf numFmtId="0" fontId="7" fillId="0" borderId="15" xfId="4" applyFont="1" applyFill="1" applyBorder="1" applyAlignment="1" applyProtection="1">
      <alignment horizontal="right" vertical="center"/>
    </xf>
    <xf numFmtId="3" fontId="4" fillId="0" borderId="16" xfId="4" applyNumberFormat="1" applyFont="1" applyFill="1" applyBorder="1" applyAlignment="1" applyProtection="1">
      <alignment horizontal="right" vertical="center"/>
    </xf>
    <xf numFmtId="166" fontId="4" fillId="0" borderId="7" xfId="2" applyNumberFormat="1" applyFont="1" applyFill="1" applyBorder="1" applyAlignment="1" applyProtection="1">
      <alignment horizontal="right" vertical="center"/>
    </xf>
    <xf numFmtId="3" fontId="6" fillId="0" borderId="8" xfId="4" applyNumberFormat="1" applyFont="1" applyFill="1" applyBorder="1" applyAlignment="1" applyProtection="1">
      <alignment horizontal="right" vertical="center"/>
    </xf>
    <xf numFmtId="0" fontId="1" fillId="3" borderId="5" xfId="4" applyFill="1" applyBorder="1" applyAlignment="1" applyProtection="1">
      <alignment horizontal="right" vertical="center"/>
    </xf>
    <xf numFmtId="9" fontId="1" fillId="3" borderId="5" xfId="4" applyNumberFormat="1" applyFont="1" applyFill="1" applyBorder="1" applyAlignment="1" applyProtection="1">
      <alignment horizontal="right" vertical="center"/>
    </xf>
    <xf numFmtId="3" fontId="1" fillId="3" borderId="5" xfId="4" applyNumberFormat="1" applyFill="1" applyBorder="1" applyAlignment="1" applyProtection="1">
      <alignment horizontal="right" vertical="center"/>
    </xf>
    <xf numFmtId="0" fontId="1" fillId="0" borderId="17" xfId="4" applyFont="1" applyBorder="1" applyAlignment="1" applyProtection="1">
      <alignment horizontal="center" vertical="center"/>
    </xf>
    <xf numFmtId="166" fontId="4" fillId="0" borderId="11" xfId="2" applyNumberFormat="1" applyFont="1" applyFill="1" applyBorder="1" applyAlignment="1" applyProtection="1">
      <alignment horizontal="right" vertical="center"/>
    </xf>
    <xf numFmtId="3" fontId="6" fillId="0" borderId="18" xfId="4" applyNumberFormat="1" applyFont="1" applyFill="1" applyBorder="1" applyAlignment="1" applyProtection="1">
      <alignment horizontal="right" vertical="center"/>
    </xf>
    <xf numFmtId="0" fontId="1" fillId="0" borderId="19" xfId="4" applyFont="1" applyBorder="1" applyAlignment="1" applyProtection="1">
      <alignment horizontal="center" vertical="center"/>
    </xf>
    <xf numFmtId="0" fontId="6" fillId="0" borderId="20" xfId="4" applyFont="1" applyFill="1" applyBorder="1" applyAlignment="1" applyProtection="1">
      <alignment vertical="center"/>
    </xf>
    <xf numFmtId="3" fontId="4" fillId="0" borderId="15" xfId="4" applyNumberFormat="1" applyFont="1" applyFill="1" applyBorder="1" applyAlignment="1" applyProtection="1">
      <alignment horizontal="right" vertical="center"/>
    </xf>
    <xf numFmtId="166" fontId="4" fillId="0" borderId="16" xfId="2" applyNumberFormat="1" applyFont="1" applyFill="1" applyBorder="1" applyAlignment="1" applyProtection="1">
      <alignment horizontal="right" vertical="center"/>
    </xf>
    <xf numFmtId="3" fontId="6" fillId="0" borderId="12" xfId="4" applyNumberFormat="1" applyFont="1" applyFill="1" applyBorder="1" applyAlignment="1" applyProtection="1">
      <alignment horizontal="right" vertical="center"/>
    </xf>
    <xf numFmtId="0" fontId="7" fillId="2" borderId="3" xfId="4" applyFont="1" applyFill="1" applyBorder="1" applyAlignment="1" applyProtection="1">
      <alignment horizontal="right" vertical="center"/>
    </xf>
    <xf numFmtId="9" fontId="1" fillId="0" borderId="5" xfId="4" applyNumberFormat="1" applyFont="1" applyBorder="1" applyAlignment="1" applyProtection="1">
      <alignment horizontal="left" vertical="center"/>
    </xf>
    <xf numFmtId="9" fontId="1" fillId="0" borderId="11" xfId="4" applyNumberFormat="1" applyFont="1" applyBorder="1" applyAlignment="1" applyProtection="1">
      <alignment horizontal="left" vertical="center"/>
    </xf>
    <xf numFmtId="0" fontId="1" fillId="0" borderId="21" xfId="4" applyFont="1" applyBorder="1" applyAlignment="1" applyProtection="1">
      <alignment horizontal="center" vertical="center"/>
    </xf>
    <xf numFmtId="0" fontId="1" fillId="0" borderId="22" xfId="4" applyBorder="1" applyAlignment="1" applyProtection="1">
      <alignment vertical="center"/>
    </xf>
    <xf numFmtId="3" fontId="1" fillId="0" borderId="23" xfId="4" applyNumberFormat="1" applyFont="1" applyBorder="1" applyAlignment="1" applyProtection="1">
      <alignment horizontal="right" vertical="center"/>
    </xf>
    <xf numFmtId="9" fontId="4" fillId="3" borderId="11" xfId="2" applyFont="1" applyFill="1" applyBorder="1" applyAlignment="1" applyProtection="1">
      <alignment horizontal="right" vertical="center"/>
    </xf>
    <xf numFmtId="0" fontId="3" fillId="4" borderId="32" xfId="4" applyFont="1" applyFill="1" applyBorder="1" applyAlignment="1" applyProtection="1">
      <alignment vertical="center"/>
    </xf>
    <xf numFmtId="0" fontId="3" fillId="4" borderId="33" xfId="4" applyFont="1" applyFill="1" applyBorder="1" applyAlignment="1" applyProtection="1">
      <alignment horizontal="center" vertical="center"/>
    </xf>
    <xf numFmtId="0" fontId="3" fillId="4" borderId="32" xfId="4" applyFont="1" applyFill="1" applyBorder="1" applyAlignment="1" applyProtection="1">
      <alignment horizontal="right" vertical="center"/>
    </xf>
    <xf numFmtId="3" fontId="3" fillId="4" borderId="32" xfId="4" applyNumberFormat="1" applyFont="1" applyFill="1" applyBorder="1" applyAlignment="1" applyProtection="1">
      <alignment vertical="center"/>
    </xf>
    <xf numFmtId="8" fontId="3" fillId="4" borderId="34" xfId="4" applyNumberFormat="1" applyFont="1" applyFill="1" applyBorder="1" applyAlignment="1" applyProtection="1">
      <alignment vertical="center"/>
    </xf>
    <xf numFmtId="3" fontId="3" fillId="4" borderId="23" xfId="4" applyNumberFormat="1" applyFont="1" applyFill="1" applyBorder="1" applyAlignment="1" applyProtection="1">
      <alignment horizontal="right" vertical="center"/>
    </xf>
    <xf numFmtId="0" fontId="3" fillId="4" borderId="17" xfId="4" applyFont="1" applyFill="1" applyBorder="1" applyAlignment="1" applyProtection="1">
      <alignment horizontal="center" vertical="center"/>
    </xf>
    <xf numFmtId="0" fontId="4" fillId="4" borderId="15" xfId="4" applyFont="1" applyFill="1" applyBorder="1" applyAlignment="1" applyProtection="1">
      <alignment vertical="center"/>
    </xf>
    <xf numFmtId="0" fontId="3" fillId="4" borderId="15" xfId="4" applyFont="1" applyFill="1" applyBorder="1" applyAlignment="1" applyProtection="1">
      <alignment horizontal="right" vertical="center"/>
    </xf>
    <xf numFmtId="3" fontId="3" fillId="4" borderId="15" xfId="4" applyNumberFormat="1" applyFont="1" applyFill="1" applyBorder="1" applyAlignment="1" applyProtection="1">
      <alignment vertical="center"/>
    </xf>
    <xf numFmtId="8" fontId="3" fillId="4" borderId="16" xfId="4" applyNumberFormat="1" applyFont="1" applyFill="1" applyBorder="1" applyAlignment="1" applyProtection="1">
      <alignment vertical="center"/>
    </xf>
    <xf numFmtId="3" fontId="4" fillId="4" borderId="12" xfId="4" applyNumberFormat="1" applyFont="1" applyFill="1" applyBorder="1" applyAlignment="1" applyProtection="1">
      <alignment horizontal="right" vertical="center"/>
    </xf>
    <xf numFmtId="0" fontId="3" fillId="5" borderId="1" xfId="4" applyFont="1" applyFill="1" applyBorder="1" applyAlignment="1" applyProtection="1">
      <alignment horizontal="center" vertical="center"/>
    </xf>
    <xf numFmtId="0" fontId="10" fillId="5" borderId="35" xfId="4" applyFont="1" applyFill="1" applyBorder="1" applyAlignment="1" applyProtection="1">
      <alignment vertical="center"/>
    </xf>
    <xf numFmtId="0" fontId="3" fillId="5" borderId="36" xfId="4" applyFont="1" applyFill="1" applyBorder="1" applyAlignment="1" applyProtection="1">
      <alignment horizontal="center" vertical="center"/>
    </xf>
    <xf numFmtId="0" fontId="3" fillId="5" borderId="36" xfId="4" applyFont="1" applyFill="1" applyBorder="1" applyAlignment="1" applyProtection="1">
      <alignment horizontal="center" vertical="center" wrapText="1"/>
    </xf>
    <xf numFmtId="0" fontId="3" fillId="5" borderId="37" xfId="4" applyFont="1" applyFill="1" applyBorder="1" applyAlignment="1" applyProtection="1">
      <alignment horizontal="center" vertical="center"/>
    </xf>
    <xf numFmtId="0" fontId="3" fillId="6" borderId="2" xfId="4" applyFont="1" applyFill="1" applyBorder="1" applyAlignment="1" applyProtection="1">
      <alignment horizontal="center" vertical="center"/>
    </xf>
    <xf numFmtId="0" fontId="3" fillId="6" borderId="3" xfId="4" applyFont="1" applyFill="1" applyBorder="1" applyAlignment="1" applyProtection="1">
      <alignment vertical="center"/>
    </xf>
    <xf numFmtId="0" fontId="3" fillId="6" borderId="3" xfId="4" applyFont="1" applyFill="1" applyBorder="1" applyAlignment="1" applyProtection="1">
      <alignment horizontal="right" vertical="center"/>
    </xf>
    <xf numFmtId="0" fontId="3" fillId="6" borderId="13" xfId="4" applyFont="1" applyFill="1" applyBorder="1" applyAlignment="1" applyProtection="1">
      <alignment horizontal="right" vertical="center"/>
    </xf>
    <xf numFmtId="0" fontId="3" fillId="6" borderId="21" xfId="4" applyFont="1" applyFill="1" applyBorder="1" applyAlignment="1" applyProtection="1">
      <alignment horizontal="center" vertical="center"/>
    </xf>
    <xf numFmtId="0" fontId="3" fillId="6" borderId="22" xfId="4" applyFont="1" applyFill="1" applyBorder="1" applyAlignment="1" applyProtection="1">
      <alignment vertical="center"/>
    </xf>
    <xf numFmtId="0" fontId="3" fillId="6" borderId="22" xfId="4" applyFont="1" applyFill="1" applyBorder="1" applyAlignment="1" applyProtection="1">
      <alignment horizontal="right" vertical="center"/>
    </xf>
    <xf numFmtId="0" fontId="3" fillId="6" borderId="23" xfId="4" applyFont="1" applyFill="1" applyBorder="1" applyAlignment="1" applyProtection="1">
      <alignment horizontal="right" vertical="center"/>
    </xf>
    <xf numFmtId="0" fontId="7" fillId="6" borderId="22" xfId="4" applyFont="1" applyFill="1" applyBorder="1" applyAlignment="1" applyProtection="1">
      <alignment horizontal="center" vertical="center"/>
    </xf>
    <xf numFmtId="3" fontId="1" fillId="6" borderId="22" xfId="4" applyNumberFormat="1" applyFill="1" applyBorder="1" applyAlignment="1" applyProtection="1">
      <alignment horizontal="right" vertical="center"/>
    </xf>
    <xf numFmtId="0" fontId="1" fillId="6" borderId="22" xfId="4" applyFill="1" applyBorder="1" applyAlignment="1" applyProtection="1">
      <alignment horizontal="right" vertical="center"/>
    </xf>
    <xf numFmtId="3" fontId="3" fillId="6" borderId="23" xfId="4" applyNumberFormat="1" applyFont="1" applyFill="1" applyBorder="1" applyAlignment="1" applyProtection="1">
      <alignment horizontal="right" vertical="center"/>
    </xf>
    <xf numFmtId="0" fontId="5" fillId="6" borderId="3" xfId="4" applyFont="1" applyFill="1" applyBorder="1" applyAlignment="1" applyProtection="1">
      <alignment horizontal="right" vertical="center"/>
    </xf>
    <xf numFmtId="3" fontId="1" fillId="6" borderId="3" xfId="4" applyNumberFormat="1" applyFill="1" applyBorder="1" applyAlignment="1" applyProtection="1">
      <alignment horizontal="right" vertical="center"/>
    </xf>
    <xf numFmtId="0" fontId="1" fillId="6" borderId="3" xfId="4" applyFill="1" applyBorder="1" applyAlignment="1" applyProtection="1">
      <alignment horizontal="right" vertical="center"/>
    </xf>
    <xf numFmtId="3" fontId="3" fillId="6" borderId="13" xfId="4" applyNumberFormat="1" applyFont="1" applyFill="1" applyBorder="1" applyAlignment="1" applyProtection="1">
      <alignment horizontal="right" vertical="center"/>
    </xf>
    <xf numFmtId="3" fontId="3" fillId="6" borderId="22" xfId="4" applyNumberFormat="1" applyFont="1" applyFill="1" applyBorder="1" applyAlignment="1" applyProtection="1">
      <alignment vertical="center"/>
    </xf>
    <xf numFmtId="8" fontId="3" fillId="6" borderId="22" xfId="4" applyNumberFormat="1" applyFont="1" applyFill="1" applyBorder="1" applyAlignment="1" applyProtection="1">
      <alignment vertical="center"/>
    </xf>
    <xf numFmtId="0" fontId="5" fillId="6" borderId="3" xfId="4" applyFont="1" applyFill="1" applyBorder="1" applyAlignment="1" applyProtection="1">
      <alignment horizontal="center" vertical="center"/>
    </xf>
    <xf numFmtId="3" fontId="3" fillId="6" borderId="3" xfId="4" applyNumberFormat="1" applyFont="1" applyFill="1" applyBorder="1" applyAlignment="1" applyProtection="1">
      <alignment vertical="center"/>
    </xf>
    <xf numFmtId="8" fontId="3" fillId="6" borderId="3" xfId="4" applyNumberFormat="1" applyFont="1" applyFill="1" applyBorder="1" applyAlignment="1" applyProtection="1">
      <alignment vertical="center"/>
    </xf>
    <xf numFmtId="0" fontId="3" fillId="6" borderId="38" xfId="4" applyFont="1" applyFill="1" applyBorder="1" applyAlignment="1" applyProtection="1">
      <alignment horizontal="center" vertical="center"/>
    </xf>
    <xf numFmtId="0" fontId="3" fillId="6" borderId="39" xfId="4" applyFont="1" applyFill="1" applyBorder="1" applyAlignment="1" applyProtection="1">
      <alignment vertical="center"/>
    </xf>
    <xf numFmtId="0" fontId="3" fillId="6" borderId="39" xfId="4" applyFont="1" applyFill="1" applyBorder="1" applyAlignment="1" applyProtection="1">
      <alignment horizontal="right" vertical="center"/>
    </xf>
    <xf numFmtId="3" fontId="3" fillId="6" borderId="39" xfId="4" applyNumberFormat="1" applyFont="1" applyFill="1" applyBorder="1" applyAlignment="1" applyProtection="1">
      <alignment vertical="center"/>
    </xf>
    <xf numFmtId="8" fontId="3" fillId="6" borderId="39" xfId="4" applyNumberFormat="1" applyFont="1" applyFill="1" applyBorder="1" applyAlignment="1" applyProtection="1">
      <alignment vertical="center"/>
    </xf>
    <xf numFmtId="3" fontId="3" fillId="6" borderId="40" xfId="4" applyNumberFormat="1" applyFont="1" applyFill="1" applyBorder="1" applyAlignment="1" applyProtection="1">
      <alignment horizontal="right" vertical="center"/>
    </xf>
    <xf numFmtId="0" fontId="1" fillId="0" borderId="5" xfId="4" applyFont="1" applyBorder="1" applyAlignment="1" applyProtection="1">
      <alignment vertical="center"/>
    </xf>
    <xf numFmtId="166" fontId="4" fillId="3" borderId="5" xfId="2" applyNumberFormat="1" applyFont="1" applyFill="1" applyBorder="1" applyAlignment="1" applyProtection="1">
      <alignment horizontal="right" vertical="center"/>
    </xf>
    <xf numFmtId="0" fontId="3" fillId="4" borderId="1" xfId="4" applyFont="1" applyFill="1" applyBorder="1" applyAlignment="1" applyProtection="1">
      <alignment horizontal="center" vertical="center"/>
    </xf>
    <xf numFmtId="0" fontId="3" fillId="4" borderId="35" xfId="4" applyFont="1" applyFill="1" applyBorder="1" applyAlignment="1" applyProtection="1">
      <alignment vertical="center"/>
    </xf>
    <xf numFmtId="0" fontId="3" fillId="4" borderId="35" xfId="4" applyFont="1" applyFill="1" applyBorder="1" applyAlignment="1" applyProtection="1">
      <alignment horizontal="right" vertical="center"/>
    </xf>
    <xf numFmtId="3" fontId="3" fillId="4" borderId="35" xfId="4" applyNumberFormat="1" applyFont="1" applyFill="1" applyBorder="1" applyAlignment="1" applyProtection="1">
      <alignment vertical="center"/>
    </xf>
    <xf numFmtId="8" fontId="3" fillId="4" borderId="41" xfId="4" applyNumberFormat="1" applyFont="1" applyFill="1" applyBorder="1" applyAlignment="1" applyProtection="1">
      <alignment vertical="center"/>
    </xf>
    <xf numFmtId="3" fontId="3" fillId="4" borderId="37" xfId="4" applyNumberFormat="1" applyFont="1" applyFill="1" applyBorder="1" applyAlignment="1" applyProtection="1">
      <alignment horizontal="right" vertical="center"/>
    </xf>
    <xf numFmtId="9" fontId="1" fillId="0" borderId="22" xfId="4" applyNumberFormat="1" applyFont="1" applyBorder="1" applyAlignment="1" applyProtection="1">
      <alignment horizontal="left" vertical="center"/>
    </xf>
    <xf numFmtId="3" fontId="1" fillId="0" borderId="22" xfId="4" applyNumberFormat="1" applyFill="1" applyBorder="1" applyAlignment="1" applyProtection="1">
      <alignment horizontal="right" vertical="center"/>
    </xf>
    <xf numFmtId="0" fontId="3" fillId="6" borderId="17" xfId="4" applyFont="1" applyFill="1" applyBorder="1" applyAlignment="1" applyProtection="1">
      <alignment horizontal="center" vertical="center"/>
    </xf>
    <xf numFmtId="0" fontId="4" fillId="6" borderId="15" xfId="4" applyFont="1" applyFill="1" applyBorder="1" applyAlignment="1" applyProtection="1">
      <alignment vertical="center"/>
    </xf>
    <xf numFmtId="0" fontId="3" fillId="6" borderId="15" xfId="4" applyFont="1" applyFill="1" applyBorder="1" applyAlignment="1" applyProtection="1">
      <alignment horizontal="right" vertical="center"/>
    </xf>
    <xf numFmtId="0" fontId="3" fillId="6" borderId="16" xfId="4" applyFont="1" applyFill="1" applyBorder="1" applyAlignment="1" applyProtection="1">
      <alignment horizontal="right" vertical="center" wrapText="1"/>
    </xf>
    <xf numFmtId="9" fontId="4" fillId="6" borderId="12" xfId="2" applyFont="1" applyFill="1" applyBorder="1" applyAlignment="1" applyProtection="1">
      <alignment horizontal="right" vertical="center"/>
    </xf>
    <xf numFmtId="0" fontId="3" fillId="6" borderId="42" xfId="4" applyFont="1" applyFill="1" applyBorder="1" applyAlignment="1" applyProtection="1">
      <alignment horizontal="center" vertical="center"/>
    </xf>
    <xf numFmtId="0" fontId="4" fillId="6" borderId="30" xfId="4" applyFont="1" applyFill="1" applyBorder="1" applyAlignment="1" applyProtection="1">
      <alignment vertical="center"/>
    </xf>
    <xf numFmtId="0" fontId="3" fillId="6" borderId="30" xfId="4" applyFont="1" applyFill="1" applyBorder="1" applyAlignment="1" applyProtection="1">
      <alignment horizontal="right" vertical="center"/>
    </xf>
    <xf numFmtId="0" fontId="3" fillId="6" borderId="31" xfId="4" applyFont="1" applyFill="1" applyBorder="1" applyAlignment="1" applyProtection="1">
      <alignment horizontal="right" vertical="center" wrapText="1"/>
    </xf>
    <xf numFmtId="165" fontId="4" fillId="6" borderId="13" xfId="4" applyNumberFormat="1" applyFont="1" applyFill="1" applyBorder="1" applyAlignment="1" applyProtection="1">
      <alignment horizontal="right" vertical="center"/>
    </xf>
    <xf numFmtId="4" fontId="1" fillId="0" borderId="6" xfId="4" applyNumberFormat="1" applyFont="1" applyBorder="1" applyAlignment="1" applyProtection="1">
      <alignment horizontal="right" vertical="center"/>
    </xf>
    <xf numFmtId="16" fontId="1" fillId="0" borderId="9" xfId="4" quotePrefix="1" applyNumberFormat="1" applyFont="1" applyBorder="1" applyAlignment="1" applyProtection="1">
      <alignment horizontal="center" vertical="center"/>
    </xf>
    <xf numFmtId="0" fontId="1" fillId="0" borderId="7" xfId="4" applyFont="1" applyBorder="1" applyAlignment="1" applyProtection="1">
      <alignment vertical="center"/>
    </xf>
    <xf numFmtId="0" fontId="3" fillId="5" borderId="43" xfId="4" applyFont="1" applyFill="1" applyBorder="1" applyAlignment="1" applyProtection="1">
      <alignment horizontal="center" vertical="center"/>
    </xf>
    <xf numFmtId="0" fontId="10" fillId="5" borderId="44" xfId="4" applyFont="1" applyFill="1" applyBorder="1" applyAlignment="1" applyProtection="1">
      <alignment vertical="center"/>
    </xf>
    <xf numFmtId="0" fontId="3" fillId="5" borderId="39" xfId="4" applyFont="1" applyFill="1" applyBorder="1" applyAlignment="1" applyProtection="1">
      <alignment horizontal="center" vertical="center"/>
    </xf>
    <xf numFmtId="0" fontId="3" fillId="5" borderId="40" xfId="4" applyFont="1" applyFill="1" applyBorder="1" applyAlignment="1" applyProtection="1">
      <alignment horizontal="center" vertical="center"/>
    </xf>
    <xf numFmtId="8" fontId="5" fillId="6" borderId="22" xfId="4" applyNumberFormat="1" applyFont="1" applyFill="1" applyBorder="1" applyAlignment="1" applyProtection="1">
      <alignment horizontal="center" vertical="center"/>
    </xf>
    <xf numFmtId="3" fontId="3" fillId="4" borderId="34" xfId="4" applyNumberFormat="1" applyFont="1" applyFill="1" applyBorder="1" applyAlignment="1" applyProtection="1">
      <alignment vertical="center"/>
    </xf>
    <xf numFmtId="9" fontId="4" fillId="4" borderId="22" xfId="2" applyFont="1" applyFill="1" applyBorder="1" applyAlignment="1" applyProtection="1">
      <alignment vertical="center"/>
    </xf>
    <xf numFmtId="0" fontId="3" fillId="4" borderId="15" xfId="4" applyFont="1" applyFill="1" applyBorder="1" applyAlignment="1" applyProtection="1">
      <alignment vertical="center"/>
    </xf>
    <xf numFmtId="0" fontId="3" fillId="4" borderId="16" xfId="4" applyFont="1" applyFill="1" applyBorder="1" applyAlignment="1" applyProtection="1">
      <alignment horizontal="right" vertical="center" wrapText="1"/>
    </xf>
    <xf numFmtId="165" fontId="3" fillId="4" borderId="12" xfId="4" applyNumberFormat="1" applyFont="1" applyFill="1" applyBorder="1" applyAlignment="1" applyProtection="1">
      <alignment horizontal="right" vertical="center"/>
    </xf>
    <xf numFmtId="0" fontId="3" fillId="4" borderId="45" xfId="4" applyFont="1" applyFill="1" applyBorder="1" applyAlignment="1" applyProtection="1">
      <alignment horizontal="center" vertical="center"/>
    </xf>
    <xf numFmtId="0" fontId="3" fillId="4" borderId="46" xfId="4" applyFont="1" applyFill="1" applyBorder="1" applyAlignment="1" applyProtection="1">
      <alignment vertical="center"/>
    </xf>
    <xf numFmtId="0" fontId="3" fillId="4" borderId="46" xfId="4" applyFont="1" applyFill="1" applyBorder="1" applyAlignment="1" applyProtection="1">
      <alignment horizontal="right" vertical="center"/>
    </xf>
    <xf numFmtId="0" fontId="3" fillId="4" borderId="47" xfId="4" applyFont="1" applyFill="1" applyBorder="1" applyAlignment="1" applyProtection="1">
      <alignment horizontal="right" vertical="center" wrapText="1"/>
    </xf>
    <xf numFmtId="165" fontId="3" fillId="4" borderId="6" xfId="4" applyNumberFormat="1" applyFont="1" applyFill="1" applyBorder="1" applyAlignment="1" applyProtection="1">
      <alignment horizontal="right" vertical="center"/>
    </xf>
    <xf numFmtId="0" fontId="1" fillId="0" borderId="5" xfId="4" applyFill="1" applyBorder="1" applyAlignment="1" applyProtection="1">
      <alignment vertical="center"/>
    </xf>
    <xf numFmtId="3" fontId="1" fillId="8" borderId="5" xfId="4" applyNumberFormat="1" applyFill="1" applyBorder="1" applyAlignment="1" applyProtection="1">
      <alignment horizontal="right" vertical="center"/>
      <protection locked="0"/>
    </xf>
    <xf numFmtId="3" fontId="1" fillId="7" borderId="11" xfId="4" applyNumberFormat="1" applyFill="1" applyBorder="1" applyAlignment="1" applyProtection="1">
      <alignment horizontal="right" vertical="center"/>
      <protection locked="0"/>
    </xf>
    <xf numFmtId="3" fontId="1" fillId="7" borderId="5" xfId="4" applyNumberFormat="1" applyFill="1" applyBorder="1" applyAlignment="1" applyProtection="1">
      <alignment horizontal="right" vertical="center"/>
      <protection locked="0"/>
    </xf>
    <xf numFmtId="164" fontId="1" fillId="8" borderId="5" xfId="4" applyNumberFormat="1" applyFill="1" applyBorder="1" applyAlignment="1" applyProtection="1">
      <alignment horizontal="right" vertical="center"/>
      <protection locked="0"/>
    </xf>
    <xf numFmtId="4" fontId="1" fillId="7" borderId="5" xfId="4" applyNumberFormat="1" applyFill="1" applyBorder="1" applyAlignment="1" applyProtection="1">
      <alignment horizontal="right" vertical="center"/>
      <protection locked="0"/>
    </xf>
    <xf numFmtId="4" fontId="1" fillId="8" borderId="5" xfId="4" applyNumberFormat="1" applyFill="1" applyBorder="1" applyAlignment="1" applyProtection="1">
      <alignment horizontal="right" vertical="center"/>
      <protection locked="0"/>
    </xf>
    <xf numFmtId="0" fontId="1" fillId="0" borderId="9" xfId="4" applyFont="1" applyFill="1" applyBorder="1" applyAlignment="1" applyProtection="1">
      <alignment horizontal="center" vertical="center"/>
    </xf>
    <xf numFmtId="0" fontId="1" fillId="0" borderId="9" xfId="4" applyBorder="1" applyAlignment="1" applyProtection="1">
      <alignment horizontal="center" vertical="center"/>
    </xf>
    <xf numFmtId="0" fontId="1" fillId="0" borderId="3" xfId="4" applyFont="1" applyFill="1" applyBorder="1" applyAlignment="1" applyProtection="1">
      <alignment horizontal="left" vertical="center"/>
    </xf>
    <xf numFmtId="0" fontId="1" fillId="0" borderId="7" xfId="4" applyFill="1" applyBorder="1" applyAlignment="1" applyProtection="1">
      <alignment vertical="center"/>
    </xf>
    <xf numFmtId="0" fontId="1" fillId="0" borderId="7" xfId="4" applyFill="1" applyBorder="1" applyAlignment="1" applyProtection="1">
      <alignment horizontal="right" vertical="center"/>
    </xf>
    <xf numFmtId="3" fontId="1" fillId="0" borderId="8" xfId="4" applyNumberFormat="1" applyFont="1" applyFill="1" applyBorder="1" applyAlignment="1" applyProtection="1">
      <alignment horizontal="right" vertical="center"/>
    </xf>
    <xf numFmtId="0" fontId="1" fillId="0" borderId="5" xfId="4" applyFont="1" applyFill="1" applyBorder="1" applyAlignment="1" applyProtection="1">
      <alignment horizontal="right" vertical="center"/>
    </xf>
    <xf numFmtId="0" fontId="6" fillId="0" borderId="46" xfId="4" applyFont="1" applyFill="1" applyBorder="1" applyAlignment="1" applyProtection="1">
      <alignment vertical="center"/>
    </xf>
    <xf numFmtId="3" fontId="1" fillId="0" borderId="7" xfId="1" applyNumberFormat="1" applyFont="1" applyFill="1" applyBorder="1" applyAlignment="1" applyProtection="1">
      <alignment horizontal="right" vertical="center"/>
    </xf>
    <xf numFmtId="0" fontId="1" fillId="0" borderId="7" xfId="4" applyFont="1" applyFill="1" applyBorder="1" applyAlignment="1" applyProtection="1">
      <alignment horizontal="right" vertical="center"/>
    </xf>
    <xf numFmtId="3" fontId="6" fillId="0" borderId="50" xfId="4" applyNumberFormat="1" applyFont="1" applyFill="1" applyBorder="1" applyAlignment="1" applyProtection="1">
      <alignment horizontal="right" vertical="center"/>
    </xf>
    <xf numFmtId="3" fontId="6" fillId="0" borderId="25" xfId="4" applyNumberFormat="1" applyFont="1" applyFill="1" applyBorder="1" applyAlignment="1" applyProtection="1">
      <alignment horizontal="right" vertical="center"/>
    </xf>
    <xf numFmtId="0" fontId="6" fillId="0" borderId="25" xfId="4" applyFont="1" applyFill="1" applyBorder="1" applyAlignment="1" applyProtection="1">
      <alignment horizontal="right" vertical="center"/>
    </xf>
    <xf numFmtId="0" fontId="1" fillId="0" borderId="4" xfId="4" applyFont="1" applyFill="1" applyBorder="1" applyAlignment="1" applyProtection="1">
      <alignment horizontal="center" vertical="center"/>
    </xf>
    <xf numFmtId="3" fontId="1" fillId="0" borderId="7" xfId="4" applyNumberFormat="1" applyFill="1" applyBorder="1" applyAlignment="1" applyProtection="1">
      <alignment horizontal="right" vertical="center"/>
    </xf>
    <xf numFmtId="9" fontId="4" fillId="0" borderId="7" xfId="2" applyFont="1" applyFill="1" applyBorder="1" applyAlignment="1" applyProtection="1">
      <alignment horizontal="right" vertical="center"/>
    </xf>
    <xf numFmtId="9" fontId="4" fillId="0" borderId="5" xfId="2" applyFont="1" applyFill="1" applyBorder="1" applyAlignment="1" applyProtection="1">
      <alignment horizontal="right" vertical="center"/>
    </xf>
    <xf numFmtId="3" fontId="6" fillId="0" borderId="47" xfId="1" applyNumberFormat="1" applyFont="1" applyFill="1" applyBorder="1" applyAlignment="1" applyProtection="1">
      <alignment horizontal="right" vertical="center"/>
    </xf>
    <xf numFmtId="0" fontId="1" fillId="8" borderId="5" xfId="4" applyFill="1" applyBorder="1" applyAlignment="1" applyProtection="1">
      <alignment vertical="center"/>
      <protection locked="0"/>
    </xf>
    <xf numFmtId="0" fontId="1" fillId="8" borderId="22" xfId="4" applyFill="1" applyBorder="1" applyAlignment="1" applyProtection="1">
      <alignment horizontal="right" vertical="center"/>
      <protection locked="0"/>
    </xf>
    <xf numFmtId="0" fontId="1" fillId="0" borderId="0" xfId="4" applyFill="1" applyAlignment="1" applyProtection="1">
      <alignment vertical="center"/>
    </xf>
    <xf numFmtId="0" fontId="1" fillId="0" borderId="24" xfId="4" applyBorder="1" applyAlignment="1" applyProtection="1">
      <alignment vertical="center"/>
    </xf>
    <xf numFmtId="0" fontId="1" fillId="0" borderId="25" xfId="4" applyBorder="1" applyAlignment="1" applyProtection="1">
      <alignment vertical="center"/>
    </xf>
    <xf numFmtId="0" fontId="1" fillId="0" borderId="25" xfId="4" applyBorder="1" applyAlignment="1" applyProtection="1">
      <alignment horizontal="right" vertical="center"/>
    </xf>
    <xf numFmtId="0" fontId="1" fillId="0" borderId="26" xfId="4" applyBorder="1" applyAlignment="1" applyProtection="1">
      <alignment horizontal="right" vertical="center"/>
    </xf>
    <xf numFmtId="0" fontId="1" fillId="0" borderId="27" xfId="4" applyBorder="1" applyAlignment="1" applyProtection="1">
      <alignment vertical="center"/>
    </xf>
    <xf numFmtId="0" fontId="10" fillId="0" borderId="0" xfId="4" applyFont="1" applyFill="1" applyBorder="1" applyAlignment="1" applyProtection="1">
      <alignment vertical="center"/>
    </xf>
    <xf numFmtId="0" fontId="1" fillId="0" borderId="0" xfId="4" applyBorder="1" applyAlignment="1" applyProtection="1">
      <alignment horizontal="right" vertical="center"/>
    </xf>
    <xf numFmtId="0" fontId="1" fillId="0" borderId="0" xfId="4" applyBorder="1" applyAlignment="1" applyProtection="1">
      <alignment vertical="center"/>
    </xf>
    <xf numFmtId="0" fontId="1" fillId="0" borderId="28" xfId="4" applyBorder="1" applyAlignment="1" applyProtection="1">
      <alignment horizontal="right" vertical="center"/>
    </xf>
    <xf numFmtId="0" fontId="3" fillId="0" borderId="0" xfId="4" applyFont="1" applyBorder="1" applyAlignment="1" applyProtection="1">
      <alignment vertical="center"/>
    </xf>
    <xf numFmtId="0" fontId="9" fillId="0" borderId="0" xfId="4" applyFont="1" applyBorder="1" applyAlignment="1" applyProtection="1">
      <alignment vertical="center"/>
    </xf>
    <xf numFmtId="0" fontId="1" fillId="0" borderId="29" xfId="4" applyBorder="1" applyAlignment="1" applyProtection="1">
      <alignment vertical="center"/>
    </xf>
    <xf numFmtId="0" fontId="1" fillId="0" borderId="30" xfId="4" applyBorder="1" applyAlignment="1" applyProtection="1">
      <alignment vertical="center"/>
    </xf>
    <xf numFmtId="0" fontId="1" fillId="0" borderId="30" xfId="4" applyBorder="1" applyAlignment="1" applyProtection="1">
      <alignment horizontal="right" vertical="center"/>
    </xf>
    <xf numFmtId="0" fontId="11" fillId="0" borderId="31" xfId="4" applyFont="1" applyBorder="1" applyAlignment="1" applyProtection="1">
      <alignment horizontal="right" vertical="center"/>
    </xf>
    <xf numFmtId="0" fontId="2" fillId="0" borderId="0" xfId="4" applyFont="1" applyFill="1" applyAlignment="1" applyProtection="1">
      <alignment horizontal="left" vertical="center"/>
    </xf>
    <xf numFmtId="14" fontId="17" fillId="7" borderId="0" xfId="4" applyNumberFormat="1" applyFont="1" applyFill="1" applyAlignment="1" applyProtection="1">
      <alignment horizontal="right" vertical="center"/>
      <protection locked="0"/>
    </xf>
    <xf numFmtId="0" fontId="1" fillId="7" borderId="3" xfId="4" applyFont="1" applyFill="1" applyBorder="1" applyAlignment="1" applyProtection="1">
      <alignment horizontal="right" vertical="center"/>
      <protection locked="0"/>
    </xf>
    <xf numFmtId="3" fontId="1" fillId="8" borderId="11" xfId="4" applyNumberFormat="1" applyFill="1" applyBorder="1" applyAlignment="1" applyProtection="1">
      <alignment horizontal="right" vertical="center"/>
      <protection locked="0"/>
    </xf>
    <xf numFmtId="3" fontId="1" fillId="8" borderId="5" xfId="1" applyNumberFormat="1" applyFont="1" applyFill="1" applyBorder="1" applyAlignment="1" applyProtection="1">
      <alignment horizontal="right" vertical="center"/>
      <protection locked="0"/>
    </xf>
    <xf numFmtId="9" fontId="1" fillId="8" borderId="7" xfId="2" applyFont="1" applyFill="1" applyBorder="1" applyAlignment="1" applyProtection="1">
      <alignment horizontal="right" vertical="center"/>
      <protection locked="0"/>
    </xf>
    <xf numFmtId="0" fontId="3" fillId="7" borderId="5" xfId="4" applyFont="1" applyFill="1" applyBorder="1" applyAlignment="1" applyProtection="1">
      <alignment vertical="center"/>
      <protection locked="0"/>
    </xf>
    <xf numFmtId="3" fontId="1" fillId="7" borderId="7" xfId="4" applyNumberFormat="1" applyFill="1" applyBorder="1" applyAlignment="1" applyProtection="1">
      <alignment horizontal="right" vertical="center"/>
      <protection locked="0"/>
    </xf>
    <xf numFmtId="3" fontId="3" fillId="6" borderId="3" xfId="4" applyNumberFormat="1" applyFont="1" applyFill="1" applyBorder="1" applyAlignment="1" applyProtection="1">
      <alignment horizontal="right" vertical="center"/>
    </xf>
    <xf numFmtId="3" fontId="1" fillId="7" borderId="7" xfId="4" applyNumberFormat="1" applyFont="1" applyFill="1" applyBorder="1" applyAlignment="1" applyProtection="1">
      <alignment horizontal="right" vertical="center"/>
      <protection locked="0"/>
    </xf>
    <xf numFmtId="3" fontId="1" fillId="8" borderId="7" xfId="5" applyFill="1" applyBorder="1" applyAlignment="1" applyProtection="1">
      <alignment horizontal="right" vertical="center"/>
      <protection locked="0"/>
    </xf>
    <xf numFmtId="3" fontId="1" fillId="7" borderId="3" xfId="5" applyFont="1" applyFill="1" applyBorder="1" applyAlignment="1" applyProtection="1">
      <alignment horizontal="right" vertical="center"/>
      <protection locked="0"/>
    </xf>
    <xf numFmtId="3" fontId="1" fillId="7" borderId="5" xfId="5" applyFill="1" applyBorder="1" applyAlignment="1" applyProtection="1">
      <alignment horizontal="right" vertical="center"/>
      <protection locked="0"/>
    </xf>
    <xf numFmtId="3" fontId="1" fillId="7" borderId="7" xfId="5" applyFill="1" applyBorder="1" applyAlignment="1" applyProtection="1">
      <alignment horizontal="right" vertical="center"/>
      <protection locked="0"/>
    </xf>
    <xf numFmtId="3" fontId="1" fillId="8" borderId="3" xfId="5" applyFont="1" applyFill="1" applyBorder="1" applyAlignment="1" applyProtection="1">
      <alignment horizontal="right" vertical="center"/>
      <protection locked="0"/>
    </xf>
    <xf numFmtId="3" fontId="1" fillId="8" borderId="5" xfId="5" applyFill="1" applyBorder="1" applyAlignment="1" applyProtection="1">
      <alignment horizontal="right" vertical="center"/>
      <protection locked="0"/>
    </xf>
    <xf numFmtId="3" fontId="1" fillId="8" borderId="7" xfId="5" applyFont="1" applyFill="1" applyBorder="1" applyAlignment="1" applyProtection="1">
      <alignment horizontal="right" vertical="center"/>
      <protection locked="0"/>
    </xf>
    <xf numFmtId="3" fontId="1" fillId="8" borderId="5" xfId="5" applyFont="1" applyFill="1" applyBorder="1" applyAlignment="1" applyProtection="1">
      <alignment horizontal="right" vertical="center"/>
      <protection locked="0"/>
    </xf>
    <xf numFmtId="3" fontId="1" fillId="7" borderId="11" xfId="5" applyFill="1" applyBorder="1" applyAlignment="1" applyProtection="1">
      <alignment horizontal="right" vertical="center"/>
      <protection locked="0"/>
    </xf>
    <xf numFmtId="3" fontId="3" fillId="6" borderId="22" xfId="5" applyFont="1" applyFill="1" applyBorder="1" applyAlignment="1" applyProtection="1">
      <alignment horizontal="right" vertical="center"/>
    </xf>
    <xf numFmtId="4" fontId="1" fillId="7" borderId="11" xfId="4" applyNumberFormat="1" applyFill="1" applyBorder="1" applyAlignment="1" applyProtection="1">
      <alignment horizontal="right" vertical="center"/>
      <protection locked="0"/>
    </xf>
    <xf numFmtId="0" fontId="1" fillId="7" borderId="5" xfId="4" applyFill="1" applyBorder="1" applyAlignment="1" applyProtection="1">
      <alignment horizontal="center" vertical="center"/>
      <protection locked="0"/>
    </xf>
    <xf numFmtId="3" fontId="3" fillId="6" borderId="3" xfId="5" applyFont="1" applyFill="1" applyBorder="1" applyAlignment="1" applyProtection="1">
      <alignment horizontal="right" vertical="center"/>
    </xf>
    <xf numFmtId="3" fontId="1" fillId="0" borderId="5" xfId="5" applyFill="1" applyBorder="1" applyAlignment="1" applyProtection="1">
      <alignment horizontal="right" vertical="center"/>
    </xf>
    <xf numFmtId="3" fontId="1" fillId="7" borderId="7" xfId="5" applyFont="1" applyFill="1" applyBorder="1" applyAlignment="1" applyProtection="1">
      <alignment horizontal="right" vertical="center"/>
      <protection locked="0"/>
    </xf>
    <xf numFmtId="0" fontId="1" fillId="0" borderId="46" xfId="4" applyFill="1" applyBorder="1" applyAlignment="1" applyProtection="1">
      <alignment horizontal="right" vertical="center"/>
    </xf>
    <xf numFmtId="167" fontId="1" fillId="0" borderId="46" xfId="1" applyNumberFormat="1" applyFont="1" applyFill="1" applyBorder="1" applyAlignment="1" applyProtection="1">
      <alignment horizontal="right" vertical="center"/>
    </xf>
    <xf numFmtId="3" fontId="1" fillId="0" borderId="46" xfId="4" applyNumberFormat="1" applyFill="1" applyBorder="1" applyAlignment="1" applyProtection="1">
      <alignment horizontal="right" vertical="center"/>
    </xf>
    <xf numFmtId="3" fontId="1" fillId="0" borderId="50" xfId="4" applyNumberFormat="1" applyFont="1" applyFill="1" applyBorder="1" applyAlignment="1" applyProtection="1">
      <alignment horizontal="right" vertical="center"/>
    </xf>
    <xf numFmtId="0" fontId="3" fillId="0" borderId="46" xfId="4" applyFont="1" applyFill="1" applyBorder="1" applyAlignment="1" applyProtection="1">
      <alignment vertical="center"/>
    </xf>
    <xf numFmtId="3" fontId="1" fillId="0" borderId="7" xfId="5" applyFont="1" applyFill="1" applyBorder="1" applyAlignment="1" applyProtection="1">
      <alignment horizontal="right" vertical="center"/>
    </xf>
    <xf numFmtId="3" fontId="1" fillId="0" borderId="5" xfId="4" applyNumberFormat="1" applyFont="1" applyBorder="1" applyAlignment="1" applyProtection="1">
      <alignment horizontal="left" vertical="center"/>
    </xf>
    <xf numFmtId="3" fontId="1" fillId="3" borderId="5" xfId="5" applyFill="1" applyBorder="1" applyAlignment="1" applyProtection="1">
      <alignment horizontal="right" vertical="center"/>
      <protection locked="0"/>
    </xf>
    <xf numFmtId="3" fontId="1" fillId="7" borderId="54" xfId="4" applyNumberFormat="1" applyFill="1" applyBorder="1" applyAlignment="1" applyProtection="1">
      <alignment horizontal="right" vertical="center"/>
      <protection locked="0"/>
    </xf>
    <xf numFmtId="3" fontId="1" fillId="7" borderId="5" xfId="4" applyNumberFormat="1" applyFont="1" applyFill="1" applyBorder="1" applyAlignment="1" applyProtection="1">
      <alignment horizontal="right" vertical="center"/>
      <protection locked="0"/>
    </xf>
    <xf numFmtId="0" fontId="1" fillId="0" borderId="49" xfId="4" applyFont="1" applyFill="1" applyBorder="1" applyAlignment="1" applyProtection="1">
      <alignment horizontal="center" vertical="center"/>
    </xf>
    <xf numFmtId="0" fontId="1" fillId="0" borderId="42" xfId="4" applyFont="1" applyFill="1" applyBorder="1" applyAlignment="1" applyProtection="1">
      <alignment horizontal="center" vertical="center"/>
    </xf>
    <xf numFmtId="0" fontId="8" fillId="0" borderId="20" xfId="4" applyFont="1" applyBorder="1" applyAlignment="1" applyProtection="1">
      <alignment horizontal="center" vertical="center"/>
    </xf>
    <xf numFmtId="0" fontId="3" fillId="7" borderId="35" xfId="4" applyFont="1" applyFill="1" applyBorder="1" applyAlignment="1" applyProtection="1">
      <alignment horizontal="left" vertical="center"/>
      <protection locked="0"/>
    </xf>
    <xf numFmtId="0" fontId="3" fillId="7" borderId="48" xfId="4" applyFont="1" applyFill="1" applyBorder="1" applyAlignment="1" applyProtection="1">
      <alignment horizontal="left" vertical="center"/>
      <protection locked="0"/>
    </xf>
    <xf numFmtId="0" fontId="16" fillId="0" borderId="51" xfId="4" applyFont="1" applyBorder="1" applyAlignment="1" applyProtection="1">
      <alignment horizontal="center" vertical="center" wrapText="1"/>
    </xf>
    <xf numFmtId="0" fontId="16" fillId="0" borderId="52" xfId="4" applyFont="1" applyBorder="1" applyAlignment="1" applyProtection="1">
      <alignment horizontal="center" vertical="center" wrapText="1"/>
    </xf>
    <xf numFmtId="0" fontId="16" fillId="0" borderId="53" xfId="4" applyFont="1" applyBorder="1" applyAlignment="1" applyProtection="1">
      <alignment horizontal="center" vertical="center" wrapText="1"/>
    </xf>
    <xf numFmtId="0" fontId="1" fillId="0" borderId="45" xfId="4" applyFont="1" applyFill="1" applyBorder="1" applyAlignment="1" applyProtection="1">
      <alignment horizontal="center" vertical="center"/>
    </xf>
    <xf numFmtId="0" fontId="6" fillId="0" borderId="46" xfId="4" applyFont="1" applyBorder="1" applyAlignment="1" applyProtection="1">
      <alignment vertical="center"/>
    </xf>
    <xf numFmtId="3" fontId="1" fillId="0" borderId="46" xfId="5" applyFill="1" applyBorder="1" applyAlignment="1" applyProtection="1">
      <alignment horizontal="right" vertical="center"/>
      <protection locked="0"/>
    </xf>
    <xf numFmtId="3" fontId="1" fillId="0" borderId="46" xfId="4" applyNumberFormat="1" applyBorder="1" applyAlignment="1" applyProtection="1">
      <alignment horizontal="left" vertical="center"/>
    </xf>
    <xf numFmtId="3" fontId="1" fillId="0" borderId="50" xfId="4" applyNumberFormat="1" applyFont="1" applyBorder="1" applyAlignment="1" applyProtection="1">
      <alignment horizontal="right" vertical="center"/>
    </xf>
  </cellXfs>
  <cellStyles count="6">
    <cellStyle name="Comma" xfId="1" builtinId="3"/>
    <cellStyle name="Normal" xfId="0" builtinId="0"/>
    <cellStyle name="NUM_BR_PR" xfId="5" xr:uid="{BAC61665-BEF5-4017-BFCC-415FFEB9B029}"/>
    <cellStyle name="Percent" xfId="2" builtinId="5"/>
    <cellStyle name="Prozent 2" xfId="3" xr:uid="{00000000-0005-0000-0000-000003000000}"/>
    <cellStyle name="Standard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Tool 200331">
      <a:dk1>
        <a:sysClr val="windowText" lastClr="000000"/>
      </a:dk1>
      <a:lt1>
        <a:sysClr val="window" lastClr="FFFFFF"/>
      </a:lt1>
      <a:dk2>
        <a:srgbClr val="BFBFBF"/>
      </a:dk2>
      <a:lt2>
        <a:srgbClr val="D9D9D9"/>
      </a:lt2>
      <a:accent1>
        <a:srgbClr val="BED28C"/>
      </a:accent1>
      <a:accent2>
        <a:srgbClr val="B4DCF0"/>
      </a:accent2>
      <a:accent3>
        <a:srgbClr val="FADC96"/>
      </a:accent3>
      <a:accent4>
        <a:srgbClr val="C00000"/>
      </a:accent4>
      <a:accent5>
        <a:srgbClr val="FFFFFF"/>
      </a:accent5>
      <a:accent6>
        <a:srgbClr val="FFFFFF"/>
      </a:accent6>
      <a:hlink>
        <a:srgbClr val="000000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I112"/>
  <sheetViews>
    <sheetView showGridLines="0" tabSelected="1" zoomScaleNormal="100" zoomScalePageLayoutView="70" workbookViewId="0"/>
  </sheetViews>
  <sheetFormatPr defaultColWidth="11.42578125" defaultRowHeight="12.75" x14ac:dyDescent="0.25"/>
  <cols>
    <col min="1" max="1" width="1.42578125" style="12" customWidth="1"/>
    <col min="2" max="2" width="6.85546875" style="12" customWidth="1"/>
    <col min="3" max="3" width="80" style="12" customWidth="1"/>
    <col min="4" max="4" width="17.85546875" style="8" customWidth="1"/>
    <col min="5" max="6" width="17.85546875" style="12" customWidth="1"/>
    <col min="7" max="7" width="17.85546875" style="8" customWidth="1"/>
    <col min="8" max="8" width="1.42578125" style="35" customWidth="1"/>
    <col min="9" max="16384" width="11.42578125" style="12"/>
  </cols>
  <sheetData>
    <row r="1" spans="2:8" s="2" customFormat="1" ht="27" customHeight="1" thickBot="1" x14ac:dyDescent="0.3">
      <c r="B1" s="193" t="s">
        <v>137</v>
      </c>
      <c r="D1" s="230"/>
      <c r="E1" s="230"/>
      <c r="F1" s="230"/>
      <c r="G1" s="194" t="s">
        <v>71</v>
      </c>
      <c r="H1" s="3"/>
    </row>
    <row r="2" spans="2:8" s="2" customFormat="1" ht="27" customHeight="1" thickBot="1" x14ac:dyDescent="0.3">
      <c r="B2" s="1" t="s">
        <v>5</v>
      </c>
      <c r="D2" s="4" t="s">
        <v>55</v>
      </c>
      <c r="E2" s="231"/>
      <c r="F2" s="231"/>
      <c r="G2" s="232"/>
      <c r="H2" s="3"/>
    </row>
    <row r="3" spans="2:8" s="10" customFormat="1" ht="18" customHeight="1" thickBot="1" x14ac:dyDescent="0.3">
      <c r="B3" s="5" t="s">
        <v>84</v>
      </c>
      <c r="C3" s="6"/>
      <c r="D3" s="7"/>
      <c r="E3" s="2"/>
      <c r="F3" s="2"/>
      <c r="G3" s="8"/>
      <c r="H3" s="9"/>
    </row>
    <row r="4" spans="2:8" ht="36" customHeight="1" thickBot="1" x14ac:dyDescent="0.3">
      <c r="B4" s="80"/>
      <c r="C4" s="81" t="s">
        <v>0</v>
      </c>
      <c r="D4" s="82" t="s">
        <v>8</v>
      </c>
      <c r="E4" s="82" t="s">
        <v>1</v>
      </c>
      <c r="F4" s="83" t="s">
        <v>86</v>
      </c>
      <c r="G4" s="84" t="s">
        <v>76</v>
      </c>
      <c r="H4" s="11"/>
    </row>
    <row r="5" spans="2:8" ht="21" customHeight="1" x14ac:dyDescent="0.25">
      <c r="B5" s="85" t="s">
        <v>6</v>
      </c>
      <c r="C5" s="86" t="s">
        <v>7</v>
      </c>
      <c r="D5" s="201">
        <f>SUM(D6:D10)</f>
        <v>0</v>
      </c>
      <c r="E5" s="87"/>
      <c r="F5" s="87"/>
      <c r="G5" s="88"/>
      <c r="H5" s="11"/>
    </row>
    <row r="6" spans="2:8" ht="21" customHeight="1" x14ac:dyDescent="0.25">
      <c r="B6" s="15">
        <v>1</v>
      </c>
      <c r="C6" s="16" t="s">
        <v>142</v>
      </c>
      <c r="D6" s="153"/>
      <c r="E6" s="17" t="s">
        <v>121</v>
      </c>
      <c r="F6" s="151">
        <v>150</v>
      </c>
      <c r="G6" s="18">
        <f>D6*F6/2</f>
        <v>0</v>
      </c>
    </row>
    <row r="7" spans="2:8" ht="21" customHeight="1" x14ac:dyDescent="0.25">
      <c r="B7" s="15">
        <v>2</v>
      </c>
      <c r="C7" s="16" t="s">
        <v>143</v>
      </c>
      <c r="D7" s="153"/>
      <c r="E7" s="17" t="s">
        <v>121</v>
      </c>
      <c r="F7" s="151">
        <v>100</v>
      </c>
      <c r="G7" s="18">
        <f t="shared" ref="G7:G26" si="0">D7*F7</f>
        <v>0</v>
      </c>
    </row>
    <row r="8" spans="2:8" ht="21" customHeight="1" x14ac:dyDescent="0.25">
      <c r="B8" s="15">
        <v>3</v>
      </c>
      <c r="C8" s="16" t="s">
        <v>144</v>
      </c>
      <c r="D8" s="153"/>
      <c r="E8" s="17" t="s">
        <v>121</v>
      </c>
      <c r="F8" s="151">
        <v>325</v>
      </c>
      <c r="G8" s="18">
        <f t="shared" si="0"/>
        <v>0</v>
      </c>
    </row>
    <row r="9" spans="2:8" ht="21" customHeight="1" x14ac:dyDescent="0.25">
      <c r="B9" s="15">
        <v>4</v>
      </c>
      <c r="C9" s="16" t="s">
        <v>145</v>
      </c>
      <c r="D9" s="153"/>
      <c r="E9" s="17" t="s">
        <v>121</v>
      </c>
      <c r="F9" s="151">
        <v>3000</v>
      </c>
      <c r="G9" s="18">
        <f t="shared" si="0"/>
        <v>0</v>
      </c>
    </row>
    <row r="10" spans="2:8" ht="21" customHeight="1" x14ac:dyDescent="0.25">
      <c r="B10" s="158">
        <v>5</v>
      </c>
      <c r="C10" s="22" t="s">
        <v>149</v>
      </c>
      <c r="D10" s="200"/>
      <c r="E10" s="17" t="s">
        <v>121</v>
      </c>
      <c r="F10" s="203">
        <v>250</v>
      </c>
      <c r="G10" s="24">
        <f t="shared" si="0"/>
        <v>0</v>
      </c>
    </row>
    <row r="11" spans="2:8" ht="21" customHeight="1" thickBot="1" x14ac:dyDescent="0.3">
      <c r="B11" s="133" t="s">
        <v>94</v>
      </c>
      <c r="C11" s="134" t="s">
        <v>68</v>
      </c>
      <c r="D11" s="202"/>
      <c r="E11" s="17" t="s">
        <v>121</v>
      </c>
      <c r="F11" s="172" t="str">
        <f>IFERROR(D11/D5,"")</f>
        <v/>
      </c>
      <c r="G11" s="19"/>
    </row>
    <row r="12" spans="2:8" ht="21" customHeight="1" x14ac:dyDescent="0.25">
      <c r="B12" s="89" t="s">
        <v>9</v>
      </c>
      <c r="C12" s="90" t="s">
        <v>102</v>
      </c>
      <c r="D12" s="91"/>
      <c r="E12" s="91"/>
      <c r="F12" s="91"/>
      <c r="G12" s="92"/>
      <c r="H12" s="11"/>
    </row>
    <row r="13" spans="2:8" ht="21" customHeight="1" x14ac:dyDescent="0.25">
      <c r="B13" s="170">
        <v>1</v>
      </c>
      <c r="C13" s="16" t="s">
        <v>158</v>
      </c>
      <c r="D13" s="204"/>
      <c r="E13" s="159" t="s">
        <v>10</v>
      </c>
      <c r="F13" s="207">
        <v>150</v>
      </c>
      <c r="G13" s="18">
        <f t="shared" si="0"/>
        <v>0</v>
      </c>
      <c r="H13" s="11"/>
    </row>
    <row r="14" spans="2:8" ht="21" customHeight="1" x14ac:dyDescent="0.25">
      <c r="B14" s="170">
        <v>2</v>
      </c>
      <c r="C14" s="16" t="s">
        <v>165</v>
      </c>
      <c r="D14" s="205"/>
      <c r="E14" s="17" t="s">
        <v>10</v>
      </c>
      <c r="F14" s="208">
        <v>700</v>
      </c>
      <c r="G14" s="18">
        <f t="shared" si="0"/>
        <v>0</v>
      </c>
    </row>
    <row r="15" spans="2:8" ht="21" customHeight="1" x14ac:dyDescent="0.25">
      <c r="B15" s="236"/>
      <c r="C15" s="237" t="s">
        <v>167</v>
      </c>
      <c r="D15" s="238"/>
      <c r="E15" s="239"/>
      <c r="F15" s="238"/>
      <c r="G15" s="240"/>
    </row>
    <row r="16" spans="2:8" ht="21" customHeight="1" x14ac:dyDescent="0.25">
      <c r="B16" s="170">
        <v>3</v>
      </c>
      <c r="C16" s="16" t="s">
        <v>164</v>
      </c>
      <c r="D16" s="205"/>
      <c r="E16" s="17" t="s">
        <v>10</v>
      </c>
      <c r="F16" s="208">
        <v>100</v>
      </c>
      <c r="G16" s="18">
        <f t="shared" si="0"/>
        <v>0</v>
      </c>
    </row>
    <row r="17" spans="2:8" ht="21" customHeight="1" thickBot="1" x14ac:dyDescent="0.3">
      <c r="B17" s="157">
        <v>4</v>
      </c>
      <c r="C17" s="22" t="s">
        <v>11</v>
      </c>
      <c r="D17" s="206"/>
      <c r="E17" s="23" t="s">
        <v>3</v>
      </c>
      <c r="F17" s="209">
        <v>15000</v>
      </c>
      <c r="G17" s="24">
        <f t="shared" si="0"/>
        <v>0</v>
      </c>
    </row>
    <row r="18" spans="2:8" ht="21" customHeight="1" x14ac:dyDescent="0.25">
      <c r="B18" s="89" t="s">
        <v>12</v>
      </c>
      <c r="C18" s="90" t="s">
        <v>13</v>
      </c>
      <c r="D18" s="91"/>
      <c r="E18" s="91"/>
      <c r="F18" s="91"/>
      <c r="G18" s="92"/>
      <c r="H18" s="11"/>
    </row>
    <row r="19" spans="2:8" ht="21" customHeight="1" thickBot="1" x14ac:dyDescent="0.3">
      <c r="B19" s="21">
        <v>1</v>
      </c>
      <c r="C19" s="22" t="s">
        <v>163</v>
      </c>
      <c r="D19" s="206"/>
      <c r="E19" s="25" t="s">
        <v>61</v>
      </c>
      <c r="F19" s="203">
        <v>1500</v>
      </c>
      <c r="G19" s="24">
        <f t="shared" si="0"/>
        <v>0</v>
      </c>
    </row>
    <row r="20" spans="2:8" ht="21" customHeight="1" x14ac:dyDescent="0.25">
      <c r="B20" s="89" t="s">
        <v>14</v>
      </c>
      <c r="C20" s="90" t="s">
        <v>15</v>
      </c>
      <c r="D20" s="91"/>
      <c r="E20" s="91"/>
      <c r="F20" s="91"/>
      <c r="G20" s="92"/>
      <c r="H20" s="11"/>
    </row>
    <row r="21" spans="2:8" ht="21" customHeight="1" x14ac:dyDescent="0.25">
      <c r="B21" s="20">
        <v>1</v>
      </c>
      <c r="C21" s="16" t="s">
        <v>146</v>
      </c>
      <c r="D21" s="205"/>
      <c r="E21" s="17" t="s">
        <v>3</v>
      </c>
      <c r="F21" s="210">
        <v>10000</v>
      </c>
      <c r="G21" s="18">
        <f t="shared" si="0"/>
        <v>0</v>
      </c>
    </row>
    <row r="22" spans="2:8" ht="21" customHeight="1" x14ac:dyDescent="0.25">
      <c r="B22" s="20">
        <v>2</v>
      </c>
      <c r="C22" s="16" t="s">
        <v>147</v>
      </c>
      <c r="D22" s="205"/>
      <c r="E22" s="17" t="s">
        <v>3</v>
      </c>
      <c r="F22" s="208">
        <v>60000</v>
      </c>
      <c r="G22" s="18">
        <f t="shared" si="0"/>
        <v>0</v>
      </c>
    </row>
    <row r="23" spans="2:8" ht="21" customHeight="1" x14ac:dyDescent="0.25">
      <c r="B23" s="20">
        <v>3</v>
      </c>
      <c r="C23" s="16" t="s">
        <v>148</v>
      </c>
      <c r="D23" s="205"/>
      <c r="E23" s="17" t="s">
        <v>10</v>
      </c>
      <c r="F23" s="208">
        <v>90</v>
      </c>
      <c r="G23" s="18">
        <f t="shared" si="0"/>
        <v>0</v>
      </c>
    </row>
    <row r="24" spans="2:8" ht="21" customHeight="1" x14ac:dyDescent="0.25">
      <c r="B24" s="20">
        <v>4</v>
      </c>
      <c r="C24" s="16" t="s">
        <v>16</v>
      </c>
      <c r="D24" s="205"/>
      <c r="E24" s="17" t="s">
        <v>3</v>
      </c>
      <c r="F24" s="208">
        <v>25000</v>
      </c>
      <c r="G24" s="18">
        <f t="shared" si="0"/>
        <v>0</v>
      </c>
    </row>
    <row r="25" spans="2:8" ht="21" customHeight="1" x14ac:dyDescent="0.25">
      <c r="B25" s="20">
        <v>5</v>
      </c>
      <c r="C25" s="16" t="s">
        <v>95</v>
      </c>
      <c r="D25" s="205"/>
      <c r="E25" s="17" t="s">
        <v>3</v>
      </c>
      <c r="F25" s="208">
        <v>750</v>
      </c>
      <c r="G25" s="18">
        <f t="shared" si="0"/>
        <v>0</v>
      </c>
    </row>
    <row r="26" spans="2:8" ht="21" customHeight="1" thickBot="1" x14ac:dyDescent="0.3">
      <c r="B26" s="21">
        <v>6</v>
      </c>
      <c r="C26" s="22" t="s">
        <v>17</v>
      </c>
      <c r="D26" s="206"/>
      <c r="E26" s="25" t="s">
        <v>10</v>
      </c>
      <c r="F26" s="203">
        <v>500</v>
      </c>
      <c r="G26" s="24">
        <f t="shared" si="0"/>
        <v>0</v>
      </c>
    </row>
    <row r="27" spans="2:8" ht="21" customHeight="1" x14ac:dyDescent="0.25">
      <c r="B27" s="89" t="s">
        <v>18</v>
      </c>
      <c r="C27" s="90" t="s">
        <v>62</v>
      </c>
      <c r="D27" s="93" t="s">
        <v>83</v>
      </c>
      <c r="E27" s="94"/>
      <c r="F27" s="95"/>
      <c r="G27" s="96">
        <f>SUM(G6:G26)</f>
        <v>0</v>
      </c>
    </row>
    <row r="28" spans="2:8" ht="21" customHeight="1" x14ac:dyDescent="0.25">
      <c r="B28" s="20">
        <v>1</v>
      </c>
      <c r="C28" s="16" t="s">
        <v>23</v>
      </c>
      <c r="D28" s="214">
        <v>1</v>
      </c>
      <c r="E28" s="26" t="s">
        <v>2</v>
      </c>
      <c r="F28" s="151">
        <v>10</v>
      </c>
      <c r="G28" s="18">
        <f>G27*F28/100*D28</f>
        <v>0</v>
      </c>
    </row>
    <row r="29" spans="2:8" ht="21" customHeight="1" x14ac:dyDescent="0.25">
      <c r="B29" s="20">
        <v>2</v>
      </c>
      <c r="C29" s="16" t="s">
        <v>22</v>
      </c>
      <c r="D29" s="214">
        <v>1</v>
      </c>
      <c r="E29" s="26" t="s">
        <v>2</v>
      </c>
      <c r="F29" s="151">
        <v>5</v>
      </c>
      <c r="G29" s="18">
        <f>G27*F29/100*D29</f>
        <v>0</v>
      </c>
    </row>
    <row r="30" spans="2:8" ht="21" customHeight="1" thickBot="1" x14ac:dyDescent="0.3">
      <c r="B30" s="27">
        <v>3</v>
      </c>
      <c r="C30" s="28" t="s">
        <v>21</v>
      </c>
      <c r="D30" s="29"/>
      <c r="E30" s="30" t="s">
        <v>72</v>
      </c>
      <c r="F30" s="211"/>
      <c r="G30" s="31">
        <f>F30</f>
        <v>0</v>
      </c>
    </row>
    <row r="31" spans="2:8" ht="21" customHeight="1" x14ac:dyDescent="0.25">
      <c r="B31" s="32"/>
      <c r="C31" s="86" t="s">
        <v>63</v>
      </c>
      <c r="D31" s="97"/>
      <c r="E31" s="98"/>
      <c r="F31" s="99"/>
      <c r="G31" s="100">
        <f>SUM(G27:G30)</f>
        <v>0</v>
      </c>
    </row>
    <row r="32" spans="2:8" ht="21" customHeight="1" thickBot="1" x14ac:dyDescent="0.3">
      <c r="B32" s="27">
        <v>4</v>
      </c>
      <c r="C32" s="28" t="s">
        <v>64</v>
      </c>
      <c r="D32" s="34">
        <f>G31</f>
        <v>0</v>
      </c>
      <c r="E32" s="30" t="s">
        <v>2</v>
      </c>
      <c r="F32" s="196">
        <v>20</v>
      </c>
      <c r="G32" s="31">
        <f>D32*F32/100</f>
        <v>0</v>
      </c>
    </row>
    <row r="33" spans="2:8" ht="21" customHeight="1" x14ac:dyDescent="0.25">
      <c r="B33" s="89" t="s">
        <v>19</v>
      </c>
      <c r="C33" s="90" t="s">
        <v>20</v>
      </c>
      <c r="D33" s="93" t="s">
        <v>83</v>
      </c>
      <c r="E33" s="101"/>
      <c r="F33" s="102"/>
      <c r="G33" s="96">
        <f>SUM(G31:G32)</f>
        <v>0</v>
      </c>
    </row>
    <row r="34" spans="2:8" ht="21" customHeight="1" x14ac:dyDescent="0.25">
      <c r="B34" s="20">
        <v>1</v>
      </c>
      <c r="C34" s="16" t="s">
        <v>24</v>
      </c>
      <c r="D34" s="214">
        <v>1</v>
      </c>
      <c r="E34" s="26" t="s">
        <v>2</v>
      </c>
      <c r="F34" s="151">
        <v>19</v>
      </c>
      <c r="G34" s="18">
        <f>G33*F34/100*D34</f>
        <v>0</v>
      </c>
    </row>
    <row r="35" spans="2:8" ht="21" customHeight="1" thickBot="1" x14ac:dyDescent="0.3">
      <c r="B35" s="27">
        <v>2</v>
      </c>
      <c r="C35" s="28" t="s">
        <v>53</v>
      </c>
      <c r="D35" s="29"/>
      <c r="E35" s="30" t="s">
        <v>72</v>
      </c>
      <c r="F35" s="211"/>
      <c r="G35" s="31">
        <f>F35</f>
        <v>0</v>
      </c>
    </row>
    <row r="36" spans="2:8" ht="27" customHeight="1" x14ac:dyDescent="0.25">
      <c r="B36" s="69"/>
      <c r="C36" s="68" t="s">
        <v>4</v>
      </c>
      <c r="D36" s="70"/>
      <c r="E36" s="71"/>
      <c r="F36" s="72"/>
      <c r="G36" s="73">
        <f>SUM(G33:G35)</f>
        <v>0</v>
      </c>
    </row>
    <row r="37" spans="2:8" ht="21" customHeight="1" thickBot="1" x14ac:dyDescent="0.3">
      <c r="B37" s="74"/>
      <c r="C37" s="75" t="s">
        <v>52</v>
      </c>
      <c r="D37" s="76"/>
      <c r="E37" s="77"/>
      <c r="F37" s="78"/>
      <c r="G37" s="79" t="str">
        <f>IFERROR(G36/SUM(D6:D9),"")</f>
        <v/>
      </c>
    </row>
    <row r="38" spans="2:8" ht="18" customHeight="1" thickBot="1" x14ac:dyDescent="0.3">
      <c r="B38" s="36"/>
      <c r="C38" s="37"/>
      <c r="D38" s="38"/>
      <c r="E38" s="39"/>
      <c r="F38" s="40"/>
      <c r="G38" s="41"/>
    </row>
    <row r="39" spans="2:8" ht="36" customHeight="1" thickBot="1" x14ac:dyDescent="0.3">
      <c r="B39" s="80"/>
      <c r="C39" s="81" t="s">
        <v>25</v>
      </c>
      <c r="D39" s="82" t="s">
        <v>8</v>
      </c>
      <c r="E39" s="83" t="s">
        <v>104</v>
      </c>
      <c r="F39" s="82" t="s">
        <v>99</v>
      </c>
      <c r="G39" s="84" t="s">
        <v>76</v>
      </c>
      <c r="H39" s="11"/>
    </row>
    <row r="40" spans="2:8" ht="21" customHeight="1" x14ac:dyDescent="0.25">
      <c r="B40" s="85" t="s">
        <v>26</v>
      </c>
      <c r="C40" s="86" t="s">
        <v>27</v>
      </c>
      <c r="D40" s="103"/>
      <c r="E40" s="104"/>
      <c r="F40" s="105"/>
      <c r="G40" s="100"/>
    </row>
    <row r="41" spans="2:8" ht="21" customHeight="1" x14ac:dyDescent="0.25">
      <c r="B41" s="44">
        <v>1</v>
      </c>
      <c r="C41" s="222" t="s">
        <v>100</v>
      </c>
      <c r="D41" s="218"/>
      <c r="E41" s="219"/>
      <c r="F41" s="220"/>
      <c r="G41" s="221"/>
    </row>
    <row r="42" spans="2:8" ht="21" customHeight="1" x14ac:dyDescent="0.25">
      <c r="B42" s="228"/>
      <c r="C42" s="160" t="s">
        <v>96</v>
      </c>
      <c r="D42" s="206"/>
      <c r="E42" s="197">
        <v>1100</v>
      </c>
      <c r="F42" s="198">
        <v>0.75</v>
      </c>
      <c r="G42" s="162">
        <f>D42*E42*F42</f>
        <v>0</v>
      </c>
    </row>
    <row r="43" spans="2:8" ht="21" customHeight="1" x14ac:dyDescent="0.25">
      <c r="B43" s="228"/>
      <c r="C43" s="160" t="s">
        <v>150</v>
      </c>
      <c r="D43" s="206"/>
      <c r="E43" s="197">
        <v>1300</v>
      </c>
      <c r="F43" s="198">
        <v>0.75</v>
      </c>
      <c r="G43" s="162">
        <f>D43*E43*F43</f>
        <v>0</v>
      </c>
    </row>
    <row r="44" spans="2:8" ht="21" customHeight="1" x14ac:dyDescent="0.25">
      <c r="B44" s="228"/>
      <c r="C44" s="160" t="s">
        <v>97</v>
      </c>
      <c r="D44" s="206"/>
      <c r="E44" s="197">
        <v>1800</v>
      </c>
      <c r="F44" s="198">
        <v>0.75</v>
      </c>
      <c r="G44" s="162">
        <f>D44*E44*F44</f>
        <v>0</v>
      </c>
    </row>
    <row r="45" spans="2:8" ht="21" customHeight="1" x14ac:dyDescent="0.25">
      <c r="B45" s="228"/>
      <c r="C45" s="160" t="s">
        <v>151</v>
      </c>
      <c r="D45" s="206"/>
      <c r="E45" s="197">
        <v>3000</v>
      </c>
      <c r="F45" s="198">
        <v>0.75</v>
      </c>
      <c r="G45" s="162">
        <f>D45*E45*F45</f>
        <v>0</v>
      </c>
    </row>
    <row r="46" spans="2:8" ht="21" customHeight="1" x14ac:dyDescent="0.25">
      <c r="B46" s="228"/>
      <c r="C46" s="160" t="s">
        <v>98</v>
      </c>
      <c r="D46" s="166" t="s">
        <v>153</v>
      </c>
      <c r="E46" s="165">
        <f>D42*E42+D43*E43+D44*E44+D45*E45</f>
        <v>0</v>
      </c>
      <c r="F46" s="198">
        <v>0.15</v>
      </c>
      <c r="G46" s="162">
        <f>E46*F46</f>
        <v>0</v>
      </c>
    </row>
    <row r="47" spans="2:8" ht="21" customHeight="1" x14ac:dyDescent="0.25">
      <c r="B47" s="228"/>
      <c r="C47" s="160" t="s">
        <v>152</v>
      </c>
      <c r="D47" s="166" t="s">
        <v>154</v>
      </c>
      <c r="E47" s="165">
        <f>G35</f>
        <v>0</v>
      </c>
      <c r="F47" s="198">
        <v>0.5</v>
      </c>
      <c r="G47" s="162">
        <f>E47*F47</f>
        <v>0</v>
      </c>
    </row>
    <row r="48" spans="2:8" ht="21" customHeight="1" x14ac:dyDescent="0.25">
      <c r="B48" s="228"/>
      <c r="C48" s="160" t="s">
        <v>103</v>
      </c>
      <c r="D48" s="161" t="s">
        <v>105</v>
      </c>
      <c r="E48" s="165">
        <f>IF(D34&lt;&gt;1,0,(E46+G46)*(F34/100))</f>
        <v>0</v>
      </c>
      <c r="F48" s="198">
        <v>0.75</v>
      </c>
      <c r="G48" s="162">
        <f>E48*F48</f>
        <v>0</v>
      </c>
    </row>
    <row r="49" spans="2:8" ht="21" customHeight="1" x14ac:dyDescent="0.25">
      <c r="B49" s="229"/>
      <c r="C49" s="164" t="s">
        <v>108</v>
      </c>
      <c r="D49" s="169" t="s">
        <v>110</v>
      </c>
      <c r="E49" s="174">
        <f>E46+G46+E47+E48</f>
        <v>0</v>
      </c>
      <c r="F49" s="168" t="s">
        <v>109</v>
      </c>
      <c r="G49" s="167">
        <f>SUM(G42:G48)</f>
        <v>0</v>
      </c>
    </row>
    <row r="50" spans="2:8" ht="21" customHeight="1" x14ac:dyDescent="0.25">
      <c r="B50" s="157">
        <v>2</v>
      </c>
      <c r="C50" s="199" t="s">
        <v>101</v>
      </c>
      <c r="D50" s="163" t="s">
        <v>110</v>
      </c>
      <c r="E50" s="153"/>
      <c r="F50" s="198">
        <v>0.15</v>
      </c>
      <c r="G50" s="49">
        <f>E50*F50</f>
        <v>0</v>
      </c>
    </row>
    <row r="51" spans="2:8" ht="21" customHeight="1" thickBot="1" x14ac:dyDescent="0.3">
      <c r="B51" s="44"/>
      <c r="C51" s="45" t="s">
        <v>107</v>
      </c>
      <c r="D51" s="46"/>
      <c r="E51" s="47" t="s">
        <v>106</v>
      </c>
      <c r="F51" s="48" t="str">
        <f>IFERROR(G51/G36,"")</f>
        <v/>
      </c>
      <c r="G51" s="49">
        <f>SUM(G49:G50)</f>
        <v>0</v>
      </c>
    </row>
    <row r="52" spans="2:8" ht="21" customHeight="1" x14ac:dyDescent="0.25">
      <c r="B52" s="106" t="s">
        <v>28</v>
      </c>
      <c r="C52" s="107" t="s">
        <v>85</v>
      </c>
      <c r="D52" s="108"/>
      <c r="E52" s="109"/>
      <c r="F52" s="110"/>
      <c r="G52" s="111"/>
    </row>
    <row r="53" spans="2:8" ht="21" customHeight="1" x14ac:dyDescent="0.25">
      <c r="B53" s="20">
        <v>1</v>
      </c>
      <c r="C53" s="112" t="s">
        <v>87</v>
      </c>
      <c r="D53" s="50"/>
      <c r="E53" s="51"/>
      <c r="F53" s="113" t="str">
        <f>IFERROR(G53/G36,"")</f>
        <v/>
      </c>
      <c r="G53" s="18">
        <f>G36-G51</f>
        <v>0</v>
      </c>
    </row>
    <row r="54" spans="2:8" ht="21" customHeight="1" x14ac:dyDescent="0.25">
      <c r="B54" s="20">
        <v>2</v>
      </c>
      <c r="C54" s="16" t="s">
        <v>29</v>
      </c>
      <c r="D54" s="50"/>
      <c r="E54" s="26" t="s">
        <v>72</v>
      </c>
      <c r="F54" s="153"/>
      <c r="G54" s="18">
        <f>F54</f>
        <v>0</v>
      </c>
    </row>
    <row r="55" spans="2:8" ht="21" customHeight="1" thickBot="1" x14ac:dyDescent="0.3">
      <c r="B55" s="53"/>
      <c r="C55" s="45" t="s">
        <v>88</v>
      </c>
      <c r="D55" s="46"/>
      <c r="E55" s="47"/>
      <c r="F55" s="54" t="str">
        <f>IFERROR(G55/G36,"")</f>
        <v/>
      </c>
      <c r="G55" s="55">
        <f>G53-G54</f>
        <v>0</v>
      </c>
    </row>
    <row r="56" spans="2:8" ht="27" customHeight="1" thickBot="1" x14ac:dyDescent="0.3">
      <c r="B56" s="114"/>
      <c r="C56" s="115" t="s">
        <v>82</v>
      </c>
      <c r="D56" s="116"/>
      <c r="E56" s="117"/>
      <c r="F56" s="118"/>
      <c r="G56" s="119">
        <f>G51+G55+G54</f>
        <v>0</v>
      </c>
    </row>
    <row r="57" spans="2:8" ht="9" customHeight="1" x14ac:dyDescent="0.25">
      <c r="B57" s="36"/>
      <c r="C57" s="37"/>
      <c r="D57" s="38"/>
      <c r="E57" s="39"/>
      <c r="F57" s="40"/>
      <c r="G57" s="41"/>
    </row>
    <row r="58" spans="2:8" ht="9" customHeight="1" thickBot="1" x14ac:dyDescent="0.3">
      <c r="B58" s="36"/>
      <c r="C58" s="37"/>
      <c r="D58" s="38"/>
      <c r="E58" s="39"/>
      <c r="F58" s="40"/>
      <c r="G58" s="41"/>
    </row>
    <row r="59" spans="2:8" ht="36" customHeight="1" thickBot="1" x14ac:dyDescent="0.3">
      <c r="B59" s="135"/>
      <c r="C59" s="136" t="s">
        <v>36</v>
      </c>
      <c r="D59" s="137" t="s">
        <v>8</v>
      </c>
      <c r="E59" s="137" t="s">
        <v>1</v>
      </c>
      <c r="F59" s="83" t="s">
        <v>86</v>
      </c>
      <c r="G59" s="138" t="s">
        <v>76</v>
      </c>
      <c r="H59" s="11"/>
    </row>
    <row r="60" spans="2:8" ht="21" customHeight="1" x14ac:dyDescent="0.25">
      <c r="B60" s="89" t="s">
        <v>30</v>
      </c>
      <c r="C60" s="90" t="s">
        <v>31</v>
      </c>
      <c r="D60" s="93"/>
      <c r="E60" s="101"/>
      <c r="F60" s="102"/>
      <c r="G60" s="96"/>
    </row>
    <row r="61" spans="2:8" ht="21" customHeight="1" x14ac:dyDescent="0.25">
      <c r="B61" s="20">
        <v>1</v>
      </c>
      <c r="C61" s="150" t="s">
        <v>115</v>
      </c>
      <c r="D61" s="52">
        <f>IF(D34=1,SUM(G14+G16+G17+G19+G26)*(1+(F34/100)),SUM(G14+G16+G17+G19+G26))</f>
        <v>0</v>
      </c>
      <c r="E61" s="26" t="s">
        <v>2</v>
      </c>
      <c r="F61" s="154">
        <v>1.5</v>
      </c>
      <c r="G61" s="18">
        <f>D61*(F61/100)</f>
        <v>0</v>
      </c>
    </row>
    <row r="62" spans="2:8" ht="21" customHeight="1" x14ac:dyDescent="0.25">
      <c r="B62" s="20">
        <v>2</v>
      </c>
      <c r="C62" s="16" t="s">
        <v>56</v>
      </c>
      <c r="D62" s="52"/>
      <c r="E62" s="26" t="s">
        <v>72</v>
      </c>
      <c r="F62" s="153"/>
      <c r="G62" s="18">
        <f>F62</f>
        <v>0</v>
      </c>
    </row>
    <row r="63" spans="2:8" ht="21" customHeight="1" x14ac:dyDescent="0.25">
      <c r="B63" s="20">
        <v>3</v>
      </c>
      <c r="C63" s="16" t="s">
        <v>73</v>
      </c>
      <c r="D63" s="52">
        <f>G55</f>
        <v>0</v>
      </c>
      <c r="E63" s="26" t="s">
        <v>77</v>
      </c>
      <c r="F63" s="151">
        <v>25</v>
      </c>
      <c r="G63" s="18">
        <f>D63/F63</f>
        <v>0</v>
      </c>
    </row>
    <row r="64" spans="2:8" ht="21" customHeight="1" x14ac:dyDescent="0.25">
      <c r="B64" s="20">
        <v>4</v>
      </c>
      <c r="C64" s="16" t="s">
        <v>49</v>
      </c>
      <c r="D64" s="52">
        <f>G55</f>
        <v>0</v>
      </c>
      <c r="E64" s="26" t="s">
        <v>138</v>
      </c>
      <c r="F64" s="155"/>
      <c r="G64" s="18">
        <f>D64*(F64/100)</f>
        <v>0</v>
      </c>
    </row>
    <row r="65" spans="2:8" ht="21" customHeight="1" thickBot="1" x14ac:dyDescent="0.3">
      <c r="B65" s="56"/>
      <c r="C65" s="57" t="s">
        <v>66</v>
      </c>
      <c r="D65" s="46"/>
      <c r="E65" s="58"/>
      <c r="F65" s="59"/>
      <c r="G65" s="60">
        <f>SUM(G61:G64)</f>
        <v>0</v>
      </c>
    </row>
    <row r="66" spans="2:8" ht="21" customHeight="1" x14ac:dyDescent="0.25">
      <c r="B66" s="13" t="s">
        <v>32</v>
      </c>
      <c r="C66" s="14" t="s">
        <v>33</v>
      </c>
      <c r="D66" s="61" t="s">
        <v>74</v>
      </c>
      <c r="E66" s="42"/>
      <c r="F66" s="43"/>
      <c r="G66" s="33"/>
    </row>
    <row r="67" spans="2:8" ht="21" customHeight="1" x14ac:dyDescent="0.25">
      <c r="B67" s="20">
        <v>1</v>
      </c>
      <c r="C67" s="150" t="s">
        <v>69</v>
      </c>
      <c r="D67" s="205"/>
      <c r="E67" s="26" t="s">
        <v>75</v>
      </c>
      <c r="F67" s="156">
        <v>0.15</v>
      </c>
      <c r="G67" s="18">
        <f>D67*F67*12</f>
        <v>0</v>
      </c>
    </row>
    <row r="68" spans="2:8" ht="21" customHeight="1" x14ac:dyDescent="0.25">
      <c r="B68" s="20">
        <v>2</v>
      </c>
      <c r="C68" s="16" t="s">
        <v>155</v>
      </c>
      <c r="D68" s="225"/>
      <c r="E68" s="26" t="s">
        <v>72</v>
      </c>
      <c r="F68" s="227"/>
      <c r="G68" s="18">
        <f>F68</f>
        <v>0</v>
      </c>
    </row>
    <row r="69" spans="2:8" ht="21" customHeight="1" thickBot="1" x14ac:dyDescent="0.3">
      <c r="B69" s="27">
        <v>3</v>
      </c>
      <c r="C69" s="28" t="s">
        <v>47</v>
      </c>
      <c r="D69" s="29"/>
      <c r="E69" s="30" t="s">
        <v>72</v>
      </c>
      <c r="F69" s="226"/>
      <c r="G69" s="31">
        <f>F69</f>
        <v>0</v>
      </c>
    </row>
    <row r="70" spans="2:8" ht="21" customHeight="1" x14ac:dyDescent="0.25">
      <c r="B70" s="89" t="s">
        <v>34</v>
      </c>
      <c r="C70" s="90" t="s">
        <v>35</v>
      </c>
      <c r="D70" s="91"/>
      <c r="E70" s="101"/>
      <c r="F70" s="102"/>
      <c r="G70" s="96"/>
    </row>
    <row r="71" spans="2:8" ht="21" customHeight="1" x14ac:dyDescent="0.25">
      <c r="B71" s="20">
        <v>1</v>
      </c>
      <c r="C71" s="150" t="s">
        <v>116</v>
      </c>
      <c r="D71" s="52">
        <f>SUM(G6:G10)+SUM(G21:G25)+G13</f>
        <v>0</v>
      </c>
      <c r="E71" s="26" t="s">
        <v>2</v>
      </c>
      <c r="F71" s="154">
        <v>3</v>
      </c>
      <c r="G71" s="18">
        <f>D71*(F71/100)</f>
        <v>0</v>
      </c>
    </row>
    <row r="72" spans="2:8" ht="21" customHeight="1" x14ac:dyDescent="0.25">
      <c r="B72" s="20">
        <v>2</v>
      </c>
      <c r="C72" s="16" t="s">
        <v>65</v>
      </c>
      <c r="D72" s="52"/>
      <c r="E72" s="26" t="s">
        <v>72</v>
      </c>
      <c r="F72" s="153"/>
      <c r="G72" s="18">
        <f>F72</f>
        <v>0</v>
      </c>
    </row>
    <row r="73" spans="2:8" ht="21" customHeight="1" x14ac:dyDescent="0.25">
      <c r="B73" s="20">
        <v>3</v>
      </c>
      <c r="C73" s="16" t="s">
        <v>161</v>
      </c>
      <c r="D73" s="205"/>
      <c r="E73" s="62" t="s">
        <v>48</v>
      </c>
      <c r="F73" s="151">
        <v>40000</v>
      </c>
      <c r="G73" s="18">
        <f>D73*F73</f>
        <v>0</v>
      </c>
    </row>
    <row r="74" spans="2:8" ht="21" customHeight="1" x14ac:dyDescent="0.25">
      <c r="B74" s="20">
        <v>4</v>
      </c>
      <c r="C74" s="16" t="s">
        <v>162</v>
      </c>
      <c r="D74" s="205"/>
      <c r="E74" s="62" t="s">
        <v>48</v>
      </c>
      <c r="F74" s="151">
        <v>50000</v>
      </c>
      <c r="G74" s="18">
        <f>D74*F74</f>
        <v>0</v>
      </c>
    </row>
    <row r="75" spans="2:8" ht="21" customHeight="1" x14ac:dyDescent="0.25">
      <c r="B75" s="20">
        <v>5</v>
      </c>
      <c r="C75" s="16" t="s">
        <v>54</v>
      </c>
      <c r="D75" s="50"/>
      <c r="E75" s="26" t="s">
        <v>72</v>
      </c>
      <c r="F75" s="153"/>
      <c r="G75" s="18">
        <f>F75</f>
        <v>0</v>
      </c>
    </row>
    <row r="76" spans="2:8" ht="21" customHeight="1" thickBot="1" x14ac:dyDescent="0.3">
      <c r="B76" s="53"/>
      <c r="C76" s="45" t="s">
        <v>67</v>
      </c>
      <c r="D76" s="46"/>
      <c r="E76" s="58"/>
      <c r="F76" s="59"/>
      <c r="G76" s="60">
        <f>SUM(G67:G75)</f>
        <v>0</v>
      </c>
    </row>
    <row r="77" spans="2:8" ht="27" customHeight="1" thickBot="1" x14ac:dyDescent="0.3">
      <c r="B77" s="114"/>
      <c r="C77" s="115" t="s">
        <v>37</v>
      </c>
      <c r="D77" s="116"/>
      <c r="E77" s="117"/>
      <c r="F77" s="118"/>
      <c r="G77" s="119">
        <f>G65+G76</f>
        <v>0</v>
      </c>
    </row>
    <row r="78" spans="2:8" ht="18" customHeight="1" thickBot="1" x14ac:dyDescent="0.3">
      <c r="B78" s="36"/>
      <c r="C78" s="37"/>
      <c r="D78" s="38"/>
      <c r="E78" s="39"/>
      <c r="F78" s="40"/>
      <c r="G78" s="41"/>
    </row>
    <row r="79" spans="2:8" ht="36" customHeight="1" thickBot="1" x14ac:dyDescent="0.3">
      <c r="B79" s="135"/>
      <c r="C79" s="136" t="s">
        <v>38</v>
      </c>
      <c r="D79" s="137" t="s">
        <v>8</v>
      </c>
      <c r="E79" s="137" t="s">
        <v>1</v>
      </c>
      <c r="F79" s="83" t="s">
        <v>86</v>
      </c>
      <c r="G79" s="138" t="s">
        <v>76</v>
      </c>
      <c r="H79" s="11"/>
    </row>
    <row r="80" spans="2:8" ht="21" customHeight="1" x14ac:dyDescent="0.25">
      <c r="B80" s="89" t="s">
        <v>39</v>
      </c>
      <c r="C80" s="90" t="s">
        <v>111</v>
      </c>
      <c r="D80" s="212">
        <f>D11</f>
        <v>0</v>
      </c>
      <c r="E80" s="101"/>
      <c r="F80" s="139" t="s">
        <v>78</v>
      </c>
      <c r="G80" s="96"/>
    </row>
    <row r="81" spans="2:9" ht="21" customHeight="1" x14ac:dyDescent="0.25">
      <c r="B81" s="20">
        <v>1</v>
      </c>
      <c r="C81" s="16" t="s">
        <v>40</v>
      </c>
      <c r="D81" s="205"/>
      <c r="E81" s="62" t="s">
        <v>3</v>
      </c>
      <c r="F81" s="151">
        <v>90</v>
      </c>
      <c r="G81" s="18">
        <f>D81*F81</f>
        <v>0</v>
      </c>
    </row>
    <row r="82" spans="2:9" ht="21" customHeight="1" x14ac:dyDescent="0.25">
      <c r="B82" s="20">
        <v>2</v>
      </c>
      <c r="C82" s="16" t="s">
        <v>70</v>
      </c>
      <c r="D82" s="205"/>
      <c r="E82" s="62" t="s">
        <v>3</v>
      </c>
      <c r="F82" s="151">
        <v>10</v>
      </c>
      <c r="G82" s="18">
        <f>D82*F82*12</f>
        <v>0</v>
      </c>
    </row>
    <row r="83" spans="2:9" ht="21" customHeight="1" thickBot="1" x14ac:dyDescent="0.3">
      <c r="B83" s="27">
        <v>3</v>
      </c>
      <c r="C83" s="28" t="s">
        <v>50</v>
      </c>
      <c r="D83" s="211"/>
      <c r="E83" s="63" t="s">
        <v>3</v>
      </c>
      <c r="F83" s="213">
        <v>2.5</v>
      </c>
      <c r="G83" s="31">
        <f>D83*F83*220</f>
        <v>0</v>
      </c>
    </row>
    <row r="84" spans="2:9" ht="21" customHeight="1" x14ac:dyDescent="0.25">
      <c r="B84" s="89" t="s">
        <v>41</v>
      </c>
      <c r="C84" s="90" t="s">
        <v>42</v>
      </c>
      <c r="D84" s="91"/>
      <c r="E84" s="101"/>
      <c r="F84" s="102"/>
      <c r="G84" s="96"/>
    </row>
    <row r="85" spans="2:9" ht="21" customHeight="1" x14ac:dyDescent="0.25">
      <c r="B85" s="20">
        <v>1</v>
      </c>
      <c r="C85" s="16" t="s">
        <v>51</v>
      </c>
      <c r="D85" s="205"/>
      <c r="E85" s="62" t="s">
        <v>10</v>
      </c>
      <c r="F85" s="156">
        <v>2.5</v>
      </c>
      <c r="G85" s="18">
        <f>D85*F85*12</f>
        <v>0</v>
      </c>
    </row>
    <row r="86" spans="2:9" ht="21" customHeight="1" x14ac:dyDescent="0.25">
      <c r="B86" s="20">
        <v>2</v>
      </c>
      <c r="C86" s="16" t="s">
        <v>44</v>
      </c>
      <c r="D86" s="50"/>
      <c r="E86" s="26" t="s">
        <v>43</v>
      </c>
      <c r="F86" s="153"/>
      <c r="G86" s="18">
        <f>F86</f>
        <v>0</v>
      </c>
    </row>
    <row r="87" spans="2:9" ht="21" customHeight="1" thickBot="1" x14ac:dyDescent="0.3">
      <c r="B87" s="27">
        <v>3</v>
      </c>
      <c r="C87" s="28" t="s">
        <v>45</v>
      </c>
      <c r="D87" s="29"/>
      <c r="E87" s="30" t="s">
        <v>43</v>
      </c>
      <c r="F87" s="152"/>
      <c r="G87" s="31">
        <f>F87</f>
        <v>0</v>
      </c>
    </row>
    <row r="88" spans="2:9" ht="27" customHeight="1" x14ac:dyDescent="0.25">
      <c r="B88" s="69"/>
      <c r="C88" s="68" t="s">
        <v>46</v>
      </c>
      <c r="D88" s="70"/>
      <c r="E88" s="140"/>
      <c r="F88" s="141" t="str">
        <f>IFERROR(G88/G77,"")</f>
        <v/>
      </c>
      <c r="G88" s="73">
        <f>SUM(G81:G87)</f>
        <v>0</v>
      </c>
    </row>
    <row r="89" spans="2:9" ht="27" customHeight="1" thickBot="1" x14ac:dyDescent="0.3">
      <c r="B89" s="74"/>
      <c r="C89" s="142" t="s">
        <v>157</v>
      </c>
      <c r="D89" s="76"/>
      <c r="E89" s="76"/>
      <c r="F89" s="143"/>
      <c r="G89" s="144">
        <f>G88-G77</f>
        <v>0</v>
      </c>
      <c r="H89" s="11"/>
    </row>
    <row r="90" spans="2:9" ht="27" customHeight="1" x14ac:dyDescent="0.25">
      <c r="B90" s="145"/>
      <c r="C90" s="146" t="s">
        <v>156</v>
      </c>
      <c r="D90" s="147"/>
      <c r="E90" s="147"/>
      <c r="F90" s="148"/>
      <c r="G90" s="149">
        <f>G89+G63</f>
        <v>0</v>
      </c>
    </row>
    <row r="91" spans="2:9" ht="27" customHeight="1" thickBot="1" x14ac:dyDescent="0.3">
      <c r="B91" s="74"/>
      <c r="C91" s="142" t="s">
        <v>93</v>
      </c>
      <c r="D91" s="76"/>
      <c r="E91" s="76"/>
      <c r="F91" s="143"/>
      <c r="G91" s="144" t="str">
        <f>IFERROR(G90/D5,"")</f>
        <v/>
      </c>
    </row>
    <row r="92" spans="2:9" ht="18" customHeight="1" thickBot="1" x14ac:dyDescent="0.3"/>
    <row r="93" spans="2:9" ht="21" customHeight="1" x14ac:dyDescent="0.25">
      <c r="B93" s="89" t="s">
        <v>57</v>
      </c>
      <c r="C93" s="90" t="s">
        <v>60</v>
      </c>
      <c r="D93" s="91"/>
      <c r="E93" s="101"/>
      <c r="F93" s="102"/>
      <c r="G93" s="96"/>
    </row>
    <row r="94" spans="2:9" ht="21" customHeight="1" x14ac:dyDescent="0.25">
      <c r="B94" s="20">
        <v>1</v>
      </c>
      <c r="C94" s="175" t="s">
        <v>136</v>
      </c>
      <c r="D94" s="50"/>
      <c r="E94" s="26" t="s">
        <v>43</v>
      </c>
      <c r="F94" s="151">
        <v>1092</v>
      </c>
      <c r="G94" s="18"/>
    </row>
    <row r="95" spans="2:9" ht="21" customHeight="1" x14ac:dyDescent="0.25">
      <c r="B95" s="20">
        <v>2</v>
      </c>
      <c r="C95" s="16" t="s">
        <v>58</v>
      </c>
      <c r="D95" s="50"/>
      <c r="E95" s="26" t="s">
        <v>2</v>
      </c>
      <c r="F95" s="154">
        <v>10</v>
      </c>
      <c r="G95" s="132">
        <f>F94*F95/100</f>
        <v>109.2</v>
      </c>
    </row>
    <row r="96" spans="2:9" ht="21" customHeight="1" x14ac:dyDescent="0.25">
      <c r="B96" s="127"/>
      <c r="C96" s="128" t="s">
        <v>59</v>
      </c>
      <c r="D96" s="129"/>
      <c r="E96" s="129"/>
      <c r="F96" s="130"/>
      <c r="G96" s="131">
        <f>IFERROR(IF(G89&lt;0,((G89*-1)/(F94*F95/100)),0),"0")</f>
        <v>0</v>
      </c>
      <c r="I96" s="177"/>
    </row>
    <row r="97" spans="2:7" ht="21" customHeight="1" thickBot="1" x14ac:dyDescent="0.3">
      <c r="B97" s="122"/>
      <c r="C97" s="123" t="s">
        <v>92</v>
      </c>
      <c r="D97" s="124"/>
      <c r="E97" s="124"/>
      <c r="F97" s="125"/>
      <c r="G97" s="126" t="str">
        <f>IFERROR(G96/D11,"")</f>
        <v/>
      </c>
    </row>
    <row r="98" spans="2:7" ht="21" customHeight="1" x14ac:dyDescent="0.25">
      <c r="B98" s="64">
        <v>3</v>
      </c>
      <c r="C98" s="65" t="s">
        <v>89</v>
      </c>
      <c r="D98" s="176">
        <v>20</v>
      </c>
      <c r="E98" s="120" t="s">
        <v>90</v>
      </c>
      <c r="F98" s="121">
        <f>D11*D98/100</f>
        <v>0</v>
      </c>
      <c r="G98" s="66"/>
    </row>
    <row r="99" spans="2:7" ht="21" customHeight="1" thickBot="1" x14ac:dyDescent="0.3">
      <c r="B99" s="27">
        <v>4</v>
      </c>
      <c r="C99" s="28" t="s">
        <v>91</v>
      </c>
      <c r="D99" s="29"/>
      <c r="E99" s="30"/>
      <c r="F99" s="67" t="str">
        <f>IFERROR(G99/G89*-1,"")</f>
        <v/>
      </c>
      <c r="G99" s="31">
        <f>F98*F94*F95/100</f>
        <v>0</v>
      </c>
    </row>
    <row r="100" spans="2:7" ht="18" customHeight="1" x14ac:dyDescent="0.25"/>
    <row r="101" spans="2:7" ht="36" customHeight="1" x14ac:dyDescent="0.25">
      <c r="B101" s="233" t="s">
        <v>80</v>
      </c>
      <c r="C101" s="234"/>
      <c r="D101" s="234"/>
      <c r="E101" s="234"/>
      <c r="F101" s="234"/>
      <c r="G101" s="235"/>
    </row>
    <row r="102" spans="2:7" ht="18" customHeight="1" x14ac:dyDescent="0.25"/>
    <row r="103" spans="2:7" ht="18" customHeight="1" x14ac:dyDescent="0.25">
      <c r="B103" s="178"/>
      <c r="C103" s="179"/>
      <c r="D103" s="180"/>
      <c r="E103" s="179"/>
      <c r="F103" s="179"/>
      <c r="G103" s="181"/>
    </row>
    <row r="104" spans="2:7" ht="18" customHeight="1" x14ac:dyDescent="0.25">
      <c r="B104" s="182"/>
      <c r="C104" s="183" t="s">
        <v>141</v>
      </c>
      <c r="D104" s="184"/>
      <c r="E104" s="185"/>
      <c r="F104" s="185"/>
      <c r="G104" s="186"/>
    </row>
    <row r="105" spans="2:7" ht="18" customHeight="1" x14ac:dyDescent="0.25">
      <c r="B105" s="182"/>
      <c r="C105" s="187" t="s">
        <v>114</v>
      </c>
      <c r="D105" s="184"/>
      <c r="E105" s="185"/>
      <c r="F105" s="185"/>
      <c r="G105" s="186"/>
    </row>
    <row r="106" spans="2:7" ht="12.75" customHeight="1" x14ac:dyDescent="0.25">
      <c r="B106" s="182"/>
      <c r="C106" s="185"/>
      <c r="D106" s="184"/>
      <c r="E106" s="185"/>
      <c r="F106" s="185"/>
      <c r="G106" s="186"/>
    </row>
    <row r="107" spans="2:7" ht="12.75" customHeight="1" x14ac:dyDescent="0.25">
      <c r="B107" s="182"/>
      <c r="C107" s="188" t="s">
        <v>112</v>
      </c>
      <c r="D107" s="184"/>
      <c r="E107" s="185"/>
      <c r="F107" s="185"/>
      <c r="G107" s="186"/>
    </row>
    <row r="108" spans="2:7" ht="12.75" customHeight="1" x14ac:dyDescent="0.25">
      <c r="B108" s="182"/>
      <c r="C108" s="185" t="s">
        <v>113</v>
      </c>
      <c r="D108" s="184"/>
      <c r="E108" s="185"/>
      <c r="F108" s="185"/>
      <c r="G108" s="186"/>
    </row>
    <row r="109" spans="2:7" x14ac:dyDescent="0.25">
      <c r="B109" s="182"/>
      <c r="C109" s="185"/>
      <c r="D109" s="184"/>
      <c r="E109" s="185"/>
      <c r="F109" s="185"/>
      <c r="G109" s="186"/>
    </row>
    <row r="110" spans="2:7" x14ac:dyDescent="0.25">
      <c r="B110" s="182"/>
      <c r="C110" s="188" t="s">
        <v>79</v>
      </c>
      <c r="D110" s="184"/>
      <c r="E110" s="185"/>
      <c r="F110" s="185"/>
      <c r="G110" s="186"/>
    </row>
    <row r="111" spans="2:7" x14ac:dyDescent="0.25">
      <c r="B111" s="182"/>
      <c r="C111" s="185" t="s">
        <v>81</v>
      </c>
      <c r="D111" s="184"/>
      <c r="E111" s="185"/>
      <c r="F111" s="185"/>
      <c r="G111" s="186"/>
    </row>
    <row r="112" spans="2:7" ht="18" customHeight="1" x14ac:dyDescent="0.25">
      <c r="B112" s="189"/>
      <c r="C112" s="190"/>
      <c r="D112" s="191"/>
      <c r="E112" s="190"/>
      <c r="F112" s="190"/>
      <c r="G112" s="192" t="s">
        <v>166</v>
      </c>
    </row>
  </sheetData>
  <sheetProtection password="9C57" sheet="1" objects="1" scenarios="1"/>
  <mergeCells count="4">
    <mergeCell ref="B42:B49"/>
    <mergeCell ref="D1:F1"/>
    <mergeCell ref="E2:G2"/>
    <mergeCell ref="B101:G101"/>
  </mergeCells>
  <dataValidations disablePrompts="1" count="14">
    <dataValidation allowBlank="1" showInputMessage="1" prompt="Kosten VZP p.a." sqref="F73:F74" xr:uid="{00000000-0002-0000-0000-000001000000}"/>
    <dataValidation allowBlank="1" showInputMessage="1" prompt="Jahresentgelt in €" sqref="F81" xr:uid="{00000000-0002-0000-0000-000002000000}"/>
    <dataValidation allowBlank="1" showInputMessage="1" prompt="Monatsentgelt in €" sqref="F82" xr:uid="{00000000-0002-0000-0000-000003000000}"/>
    <dataValidation allowBlank="1" showInputMessage="1" prompt="Tagesentgelt in €" sqref="F83" xr:uid="{00000000-0002-0000-0000-000004000000}"/>
    <dataValidation allowBlank="1" showInputMessage="1" prompt="NK-Miete je m² je Monat" sqref="F85" xr:uid="{00000000-0002-0000-0000-000005000000}"/>
    <dataValidation allowBlank="1" showInputMessage="1" prompt="Gesamt A 1 bis 4" sqref="D5" xr:uid="{00000000-0002-0000-0000-000006000000}"/>
    <dataValidation allowBlank="1" prompt="Wie viel Prozent der neuen Stellplätze mit Entgelt werden durch Neukunden genutzt?" sqref="F98" xr:uid="{00000000-0002-0000-0000-000007000000}"/>
    <dataValidation allowBlank="1" showInputMessage="1" promptTitle="Dateneingabe in dieses Feld:" prompt="Geschätzter Anteil der neu gebauten, entgeltpflichtigen Stellplätze, die von Neukunden genutzt werden." sqref="D98" xr:uid="{00000000-0002-0000-0000-000008000000}"/>
    <dataValidation allowBlank="1" showInputMessage="1" prompt="0,15€/m²/Monat gilt bei Einsatz von LEDs mit 1,44W/m², 12 Stunden Betriebszeit je Tag und Preis von 0,29€ je kWh." sqref="F67" xr:uid="{00000000-0002-0000-0000-000009000000}"/>
    <dataValidation allowBlank="1" showInputMessage="1" prompt="Anzahl Jahre" sqref="F63" xr:uid="{00000000-0002-0000-0000-00000A000000}"/>
    <dataValidation allowBlank="1" promptTitle="Dateneingabe in dieses Feld:" prompt="ja=1 / nein=0" sqref="D41:D49" xr:uid="{00000000-0002-0000-0000-00000B000000}"/>
    <dataValidation allowBlank="1" showInputMessage="1" promptTitle="Dateneingabe in dieses Feld:" prompt="Summe der zuwendungsfähigen Kosten in € für Förderprogramm 2 / Kofinanzierung." sqref="E50" xr:uid="{00000000-0002-0000-0000-00000C000000}"/>
    <dataValidation allowBlank="1" showInputMessage="1" showErrorMessage="1" promptTitle="1 Bügel = 2 Stellplätze" prompt="Bitte hier die Anzahl der STELLPLÄTZE eintragen." sqref="D6" xr:uid="{B427513B-AFBD-460D-B103-CF7702AB50BC}"/>
    <dataValidation type="whole" showInputMessage="1" showErrorMessage="1" errorTitle="Fehler bei Dateneingabe" error="Es sind nur Werte 1 (=ja) oder 0 (=nein) erlaubt." promptTitle="Dateneingabe in dieses Feld:" prompt="ja=1 / nein=0" sqref="D28:D29 D34" xr:uid="{EE896BDB-9EA2-45AA-BFF4-22DB2C34DB9A}">
      <formula1>0</formula1>
      <formula2>1</formula2>
    </dataValidation>
  </dataValidations>
  <printOptions horizontalCentered="1"/>
  <pageMargins left="0.59055118110236227" right="0.59055118110236227" top="0.78740157480314965" bottom="0.51181102362204722" header="0.39370078740157483" footer="0.31496062992125984"/>
  <pageSetup paperSize="9" scale="57" fitToHeight="2" orientation="portrait" r:id="rId1"/>
  <headerFooter alignWithMargins="0">
    <oddHeader>&amp;C&amp;"-,Bold"B+R P+R im Land Brandenburg&amp;"-,Regular"
Musterkostenberechnung B+R</oddHeader>
    <oddFooter>&amp;CSeite &amp;P von &amp;N
Druck/Export: &amp;D</oddFooter>
  </headerFooter>
  <rowBreaks count="1" manualBreakCount="1">
    <brk id="57" min="1" max="6" man="1"/>
  </rowBreaks>
  <ignoredErrors>
    <ignoredError sqref="G37 D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0CBE4-6920-4617-B9D7-95B38F7C7360}">
  <sheetPr>
    <pageSetUpPr autoPageBreaks="0"/>
  </sheetPr>
  <dimension ref="A1:N104"/>
  <sheetViews>
    <sheetView showGridLines="0" zoomScaleNormal="100" zoomScalePageLayoutView="70" workbookViewId="0"/>
  </sheetViews>
  <sheetFormatPr defaultColWidth="11.42578125" defaultRowHeight="12.75" x14ac:dyDescent="0.25"/>
  <cols>
    <col min="1" max="1" width="1.42578125" style="12" customWidth="1"/>
    <col min="2" max="2" width="6.85546875" style="12" customWidth="1"/>
    <col min="3" max="3" width="80" style="12" customWidth="1"/>
    <col min="4" max="4" width="17.85546875" style="8" customWidth="1"/>
    <col min="5" max="6" width="17.85546875" style="12" customWidth="1"/>
    <col min="7" max="7" width="17.85546875" style="8" customWidth="1"/>
    <col min="8" max="8" width="1.42578125" style="35" customWidth="1"/>
    <col min="9" max="16384" width="11.42578125" style="12"/>
  </cols>
  <sheetData>
    <row r="1" spans="2:14" s="2" customFormat="1" ht="27" customHeight="1" thickBot="1" x14ac:dyDescent="0.3">
      <c r="B1" s="193" t="s">
        <v>139</v>
      </c>
      <c r="D1" s="230"/>
      <c r="E1" s="230"/>
      <c r="F1" s="230"/>
      <c r="G1" s="194" t="s">
        <v>71</v>
      </c>
      <c r="H1" s="3"/>
    </row>
    <row r="2" spans="2:14" s="2" customFormat="1" ht="27" customHeight="1" thickBot="1" x14ac:dyDescent="0.3">
      <c r="B2" s="1" t="s">
        <v>5</v>
      </c>
      <c r="D2" s="4" t="s">
        <v>55</v>
      </c>
      <c r="E2" s="231"/>
      <c r="F2" s="231"/>
      <c r="G2" s="232"/>
      <c r="H2" s="3"/>
    </row>
    <row r="3" spans="2:14" s="10" customFormat="1" ht="18" customHeight="1" thickBot="1" x14ac:dyDescent="0.3">
      <c r="B3" s="5" t="s">
        <v>84</v>
      </c>
      <c r="C3" s="6"/>
      <c r="D3" s="7"/>
      <c r="E3" s="2"/>
      <c r="F3" s="2"/>
      <c r="G3" s="8"/>
      <c r="H3" s="9"/>
    </row>
    <row r="4" spans="2:14" ht="36" customHeight="1" thickBot="1" x14ac:dyDescent="0.3">
      <c r="B4" s="80"/>
      <c r="C4" s="81" t="s">
        <v>0</v>
      </c>
      <c r="D4" s="82" t="s">
        <v>8</v>
      </c>
      <c r="E4" s="82" t="s">
        <v>1</v>
      </c>
      <c r="F4" s="83" t="s">
        <v>86</v>
      </c>
      <c r="G4" s="84" t="s">
        <v>76</v>
      </c>
      <c r="H4" s="11"/>
    </row>
    <row r="5" spans="2:14" ht="21" customHeight="1" x14ac:dyDescent="0.25">
      <c r="B5" s="85" t="s">
        <v>6</v>
      </c>
      <c r="C5" s="86" t="s">
        <v>121</v>
      </c>
      <c r="D5" s="215">
        <f>SUM(D6:D7)</f>
        <v>0</v>
      </c>
      <c r="E5" s="87"/>
      <c r="F5" s="87"/>
      <c r="G5" s="88"/>
      <c r="H5" s="11"/>
    </row>
    <row r="6" spans="2:14" ht="21" customHeight="1" x14ac:dyDescent="0.25">
      <c r="B6" s="15">
        <v>1</v>
      </c>
      <c r="C6" s="16" t="s">
        <v>117</v>
      </c>
      <c r="D6" s="205"/>
      <c r="E6" s="17" t="s">
        <v>3</v>
      </c>
      <c r="F6" s="151">
        <v>4000</v>
      </c>
      <c r="G6" s="18">
        <f>D6*F6</f>
        <v>0</v>
      </c>
    </row>
    <row r="7" spans="2:14" ht="21" customHeight="1" x14ac:dyDescent="0.25">
      <c r="B7" s="15">
        <v>2</v>
      </c>
      <c r="C7" s="16" t="s">
        <v>118</v>
      </c>
      <c r="D7" s="205"/>
      <c r="E7" s="17" t="s">
        <v>3</v>
      </c>
      <c r="F7" s="151">
        <v>5000</v>
      </c>
      <c r="G7" s="18">
        <f t="shared" ref="G7:G20" si="0">D7*F7</f>
        <v>0</v>
      </c>
      <c r="N7" s="177"/>
    </row>
    <row r="8" spans="2:14" ht="21" customHeight="1" x14ac:dyDescent="0.25">
      <c r="B8" s="133" t="s">
        <v>120</v>
      </c>
      <c r="C8" s="134" t="s">
        <v>68</v>
      </c>
      <c r="D8" s="217"/>
      <c r="E8" s="17" t="s">
        <v>3</v>
      </c>
      <c r="F8" s="173" t="str">
        <f>IFERROR(D8/D5,"")</f>
        <v/>
      </c>
      <c r="G8" s="18"/>
    </row>
    <row r="9" spans="2:14" ht="21" customHeight="1" thickBot="1" x14ac:dyDescent="0.3">
      <c r="B9" s="158"/>
      <c r="C9" s="16" t="s">
        <v>119</v>
      </c>
      <c r="D9" s="223">
        <f>D6*5*2.6+D7*5*3.5</f>
        <v>0</v>
      </c>
      <c r="E9" s="224" t="s">
        <v>10</v>
      </c>
      <c r="F9" s="171"/>
      <c r="G9" s="24"/>
    </row>
    <row r="10" spans="2:14" ht="21" customHeight="1" x14ac:dyDescent="0.25">
      <c r="B10" s="89" t="s">
        <v>9</v>
      </c>
      <c r="C10" s="90" t="s">
        <v>122</v>
      </c>
      <c r="D10" s="91"/>
      <c r="E10" s="91"/>
      <c r="F10" s="91"/>
      <c r="G10" s="92"/>
      <c r="H10" s="11"/>
    </row>
    <row r="11" spans="2:14" ht="21" customHeight="1" thickBot="1" x14ac:dyDescent="0.3">
      <c r="B11" s="170">
        <v>1</v>
      </c>
      <c r="C11" s="16" t="s">
        <v>123</v>
      </c>
      <c r="D11" s="195"/>
      <c r="E11" s="159" t="s">
        <v>10</v>
      </c>
      <c r="F11" s="207">
        <v>300</v>
      </c>
      <c r="G11" s="18">
        <f t="shared" si="0"/>
        <v>0</v>
      </c>
      <c r="H11" s="11"/>
    </row>
    <row r="12" spans="2:14" ht="21" customHeight="1" x14ac:dyDescent="0.25">
      <c r="B12" s="89" t="s">
        <v>12</v>
      </c>
      <c r="C12" s="90" t="s">
        <v>124</v>
      </c>
      <c r="D12" s="91"/>
      <c r="E12" s="91"/>
      <c r="F12" s="91"/>
      <c r="G12" s="92"/>
      <c r="H12" s="11"/>
    </row>
    <row r="13" spans="2:14" ht="21" customHeight="1" thickBot="1" x14ac:dyDescent="0.3">
      <c r="B13" s="21">
        <v>1</v>
      </c>
      <c r="C13" s="22" t="s">
        <v>125</v>
      </c>
      <c r="D13" s="200"/>
      <c r="E13" s="25" t="s">
        <v>61</v>
      </c>
      <c r="F13" s="203">
        <v>2500</v>
      </c>
      <c r="G13" s="24">
        <f t="shared" si="0"/>
        <v>0</v>
      </c>
    </row>
    <row r="14" spans="2:14" ht="21" customHeight="1" x14ac:dyDescent="0.25">
      <c r="B14" s="89" t="s">
        <v>14</v>
      </c>
      <c r="C14" s="90" t="s">
        <v>15</v>
      </c>
      <c r="D14" s="91"/>
      <c r="E14" s="91"/>
      <c r="F14" s="91"/>
      <c r="G14" s="92"/>
      <c r="H14" s="11"/>
    </row>
    <row r="15" spans="2:14" ht="21" customHeight="1" x14ac:dyDescent="0.25">
      <c r="B15" s="20">
        <v>1</v>
      </c>
      <c r="C15" s="16" t="s">
        <v>126</v>
      </c>
      <c r="D15" s="205"/>
      <c r="E15" s="17" t="s">
        <v>3</v>
      </c>
      <c r="F15" s="210">
        <v>25000</v>
      </c>
      <c r="G15" s="18">
        <f t="shared" si="0"/>
        <v>0</v>
      </c>
    </row>
    <row r="16" spans="2:14" ht="21" customHeight="1" x14ac:dyDescent="0.25">
      <c r="B16" s="20">
        <v>2</v>
      </c>
      <c r="C16" s="16" t="s">
        <v>127</v>
      </c>
      <c r="D16" s="205"/>
      <c r="E16" s="17" t="s">
        <v>3</v>
      </c>
      <c r="F16" s="208">
        <v>50000</v>
      </c>
      <c r="G16" s="18">
        <f t="shared" si="0"/>
        <v>0</v>
      </c>
    </row>
    <row r="17" spans="2:7" ht="21" customHeight="1" x14ac:dyDescent="0.25">
      <c r="B17" s="20">
        <v>3</v>
      </c>
      <c r="C17" s="16" t="s">
        <v>130</v>
      </c>
      <c r="D17" s="216">
        <f>D9+D11</f>
        <v>0</v>
      </c>
      <c r="E17" s="17" t="s">
        <v>10</v>
      </c>
      <c r="F17" s="208">
        <v>60</v>
      </c>
      <c r="G17" s="18">
        <f t="shared" si="0"/>
        <v>0</v>
      </c>
    </row>
    <row r="18" spans="2:7" ht="21" customHeight="1" x14ac:dyDescent="0.25">
      <c r="B18" s="20">
        <v>4</v>
      </c>
      <c r="C18" s="16" t="s">
        <v>16</v>
      </c>
      <c r="D18" s="205"/>
      <c r="E18" s="17" t="s">
        <v>3</v>
      </c>
      <c r="F18" s="208">
        <v>25000</v>
      </c>
      <c r="G18" s="18">
        <f t="shared" si="0"/>
        <v>0</v>
      </c>
    </row>
    <row r="19" spans="2:7" ht="21" customHeight="1" x14ac:dyDescent="0.25">
      <c r="B19" s="20">
        <v>5</v>
      </c>
      <c r="C19" s="16" t="s">
        <v>128</v>
      </c>
      <c r="D19" s="205"/>
      <c r="E19" s="17" t="s">
        <v>3</v>
      </c>
      <c r="F19" s="208">
        <v>500</v>
      </c>
      <c r="G19" s="18">
        <f t="shared" si="0"/>
        <v>0</v>
      </c>
    </row>
    <row r="20" spans="2:7" ht="21" customHeight="1" thickBot="1" x14ac:dyDescent="0.3">
      <c r="B20" s="21">
        <v>6</v>
      </c>
      <c r="C20" s="22" t="s">
        <v>129</v>
      </c>
      <c r="D20" s="206"/>
      <c r="E20" s="25" t="s">
        <v>3</v>
      </c>
      <c r="F20" s="203">
        <v>10000</v>
      </c>
      <c r="G20" s="24">
        <f t="shared" si="0"/>
        <v>0</v>
      </c>
    </row>
    <row r="21" spans="2:7" ht="21" customHeight="1" x14ac:dyDescent="0.25">
      <c r="B21" s="89" t="s">
        <v>18</v>
      </c>
      <c r="C21" s="90" t="s">
        <v>62</v>
      </c>
      <c r="D21" s="93" t="s">
        <v>83</v>
      </c>
      <c r="E21" s="94"/>
      <c r="F21" s="95"/>
      <c r="G21" s="96">
        <f>SUM(G6:G20)</f>
        <v>0</v>
      </c>
    </row>
    <row r="22" spans="2:7" ht="21" customHeight="1" x14ac:dyDescent="0.25">
      <c r="B22" s="20">
        <v>1</v>
      </c>
      <c r="C22" s="16" t="s">
        <v>23</v>
      </c>
      <c r="D22" s="214">
        <v>1</v>
      </c>
      <c r="E22" s="26" t="s">
        <v>2</v>
      </c>
      <c r="F22" s="151">
        <v>10</v>
      </c>
      <c r="G22" s="18">
        <f>G21*F22/100*D22</f>
        <v>0</v>
      </c>
    </row>
    <row r="23" spans="2:7" ht="21" customHeight="1" x14ac:dyDescent="0.25">
      <c r="B23" s="20">
        <v>2</v>
      </c>
      <c r="C23" s="16" t="s">
        <v>22</v>
      </c>
      <c r="D23" s="214">
        <v>1</v>
      </c>
      <c r="E23" s="26" t="s">
        <v>2</v>
      </c>
      <c r="F23" s="151">
        <v>8</v>
      </c>
      <c r="G23" s="18">
        <f>G21*F23/100*D23</f>
        <v>0</v>
      </c>
    </row>
    <row r="24" spans="2:7" ht="21" customHeight="1" thickBot="1" x14ac:dyDescent="0.3">
      <c r="B24" s="27">
        <v>3</v>
      </c>
      <c r="C24" s="28" t="s">
        <v>131</v>
      </c>
      <c r="D24" s="29"/>
      <c r="E24" s="30" t="s">
        <v>72</v>
      </c>
      <c r="F24" s="152"/>
      <c r="G24" s="31">
        <f>F24</f>
        <v>0</v>
      </c>
    </row>
    <row r="25" spans="2:7" ht="21" customHeight="1" x14ac:dyDescent="0.25">
      <c r="B25" s="32"/>
      <c r="C25" s="86" t="s">
        <v>63</v>
      </c>
      <c r="D25" s="97"/>
      <c r="E25" s="98"/>
      <c r="F25" s="99"/>
      <c r="G25" s="100">
        <f>SUM(G21:G24)</f>
        <v>0</v>
      </c>
    </row>
    <row r="26" spans="2:7" ht="21" customHeight="1" thickBot="1" x14ac:dyDescent="0.3">
      <c r="B26" s="27">
        <v>4</v>
      </c>
      <c r="C26" s="28" t="s">
        <v>64</v>
      </c>
      <c r="D26" s="34">
        <f>G25</f>
        <v>0</v>
      </c>
      <c r="E26" s="30" t="s">
        <v>2</v>
      </c>
      <c r="F26" s="196">
        <v>20</v>
      </c>
      <c r="G26" s="31">
        <f>D26*F26/100</f>
        <v>0</v>
      </c>
    </row>
    <row r="27" spans="2:7" ht="21" customHeight="1" x14ac:dyDescent="0.25">
      <c r="B27" s="89" t="s">
        <v>19</v>
      </c>
      <c r="C27" s="90" t="s">
        <v>20</v>
      </c>
      <c r="D27" s="93" t="s">
        <v>83</v>
      </c>
      <c r="E27" s="101"/>
      <c r="F27" s="102"/>
      <c r="G27" s="96">
        <f>SUM(G25:G26)</f>
        <v>0</v>
      </c>
    </row>
    <row r="28" spans="2:7" ht="21" customHeight="1" x14ac:dyDescent="0.25">
      <c r="B28" s="20">
        <v>1</v>
      </c>
      <c r="C28" s="16" t="s">
        <v>24</v>
      </c>
      <c r="D28" s="214">
        <v>1</v>
      </c>
      <c r="E28" s="26" t="s">
        <v>2</v>
      </c>
      <c r="F28" s="151">
        <v>19</v>
      </c>
      <c r="G28" s="18">
        <f>G27*F28/100*D28</f>
        <v>0</v>
      </c>
    </row>
    <row r="29" spans="2:7" ht="21" customHeight="1" thickBot="1" x14ac:dyDescent="0.3">
      <c r="B29" s="27">
        <v>2</v>
      </c>
      <c r="C29" s="28" t="s">
        <v>53</v>
      </c>
      <c r="D29" s="29"/>
      <c r="E29" s="30" t="s">
        <v>72</v>
      </c>
      <c r="F29" s="152"/>
      <c r="G29" s="31">
        <f>F29</f>
        <v>0</v>
      </c>
    </row>
    <row r="30" spans="2:7" ht="27" customHeight="1" x14ac:dyDescent="0.25">
      <c r="B30" s="69"/>
      <c r="C30" s="68" t="s">
        <v>4</v>
      </c>
      <c r="D30" s="70"/>
      <c r="E30" s="71"/>
      <c r="F30" s="72"/>
      <c r="G30" s="73">
        <f>SUM(G27:G29)</f>
        <v>0</v>
      </c>
    </row>
    <row r="31" spans="2:7" ht="21" customHeight="1" thickBot="1" x14ac:dyDescent="0.3">
      <c r="B31" s="74"/>
      <c r="C31" s="75" t="s">
        <v>52</v>
      </c>
      <c r="D31" s="76"/>
      <c r="E31" s="77"/>
      <c r="F31" s="78"/>
      <c r="G31" s="79" t="str">
        <f>IFERROR(G30/SUM(D6:D8),"")</f>
        <v/>
      </c>
    </row>
    <row r="32" spans="2:7" ht="18" customHeight="1" thickBot="1" x14ac:dyDescent="0.3">
      <c r="B32" s="36"/>
      <c r="C32" s="37"/>
      <c r="D32" s="38"/>
      <c r="E32" s="39"/>
      <c r="F32" s="40"/>
      <c r="G32" s="41"/>
    </row>
    <row r="33" spans="2:8" ht="36" customHeight="1" thickBot="1" x14ac:dyDescent="0.3">
      <c r="B33" s="80"/>
      <c r="C33" s="81" t="s">
        <v>25</v>
      </c>
      <c r="D33" s="82" t="s">
        <v>8</v>
      </c>
      <c r="E33" s="83" t="s">
        <v>104</v>
      </c>
      <c r="F33" s="82" t="s">
        <v>99</v>
      </c>
      <c r="G33" s="84" t="s">
        <v>76</v>
      </c>
      <c r="H33" s="11"/>
    </row>
    <row r="34" spans="2:8" ht="21" customHeight="1" x14ac:dyDescent="0.25">
      <c r="B34" s="85" t="s">
        <v>26</v>
      </c>
      <c r="C34" s="86" t="s">
        <v>27</v>
      </c>
      <c r="D34" s="103"/>
      <c r="E34" s="104"/>
      <c r="F34" s="105"/>
      <c r="G34" s="100"/>
    </row>
    <row r="35" spans="2:8" ht="21" customHeight="1" x14ac:dyDescent="0.25">
      <c r="B35" s="44">
        <v>1</v>
      </c>
      <c r="C35" s="222" t="s">
        <v>100</v>
      </c>
      <c r="D35" s="218"/>
      <c r="E35" s="219"/>
      <c r="F35" s="220"/>
      <c r="G35" s="221"/>
    </row>
    <row r="36" spans="2:8" ht="21" customHeight="1" x14ac:dyDescent="0.25">
      <c r="B36" s="228"/>
      <c r="C36" s="160" t="s">
        <v>132</v>
      </c>
      <c r="D36" s="206"/>
      <c r="E36" s="197">
        <v>5400</v>
      </c>
      <c r="F36" s="198">
        <v>0.75</v>
      </c>
      <c r="G36" s="162">
        <f>D36*E36*F36</f>
        <v>0</v>
      </c>
    </row>
    <row r="37" spans="2:8" ht="21" customHeight="1" x14ac:dyDescent="0.25">
      <c r="B37" s="228"/>
      <c r="C37" s="160" t="s">
        <v>133</v>
      </c>
      <c r="D37" s="206"/>
      <c r="E37" s="197">
        <v>10800</v>
      </c>
      <c r="F37" s="198">
        <v>0.75</v>
      </c>
      <c r="G37" s="162">
        <f>D37*E37*F37</f>
        <v>0</v>
      </c>
    </row>
    <row r="38" spans="2:8" ht="21" customHeight="1" x14ac:dyDescent="0.25">
      <c r="B38" s="228"/>
      <c r="C38" s="160" t="s">
        <v>98</v>
      </c>
      <c r="D38" s="166" t="s">
        <v>153</v>
      </c>
      <c r="E38" s="165">
        <f>D36*E36+D37*E37</f>
        <v>0</v>
      </c>
      <c r="F38" s="198">
        <v>0.15</v>
      </c>
      <c r="G38" s="162">
        <f>E38*F38</f>
        <v>0</v>
      </c>
    </row>
    <row r="39" spans="2:8" ht="21" customHeight="1" x14ac:dyDescent="0.25">
      <c r="B39" s="228"/>
      <c r="C39" s="160" t="s">
        <v>152</v>
      </c>
      <c r="D39" s="166" t="s">
        <v>154</v>
      </c>
      <c r="E39" s="165">
        <f>G27</f>
        <v>0</v>
      </c>
      <c r="F39" s="198">
        <v>0.5</v>
      </c>
      <c r="G39" s="162">
        <f>E39*F39</f>
        <v>0</v>
      </c>
    </row>
    <row r="40" spans="2:8" ht="21" customHeight="1" x14ac:dyDescent="0.25">
      <c r="B40" s="228"/>
      <c r="C40" s="160" t="s">
        <v>103</v>
      </c>
      <c r="D40" s="161" t="s">
        <v>105</v>
      </c>
      <c r="E40" s="165">
        <f>IF(D28&lt;&gt;1,0,(E38+G38)*(F28/100))</f>
        <v>0</v>
      </c>
      <c r="F40" s="198">
        <v>0.75</v>
      </c>
      <c r="G40" s="162">
        <f>E40*F40</f>
        <v>0</v>
      </c>
    </row>
    <row r="41" spans="2:8" ht="21" customHeight="1" x14ac:dyDescent="0.25">
      <c r="B41" s="229"/>
      <c r="C41" s="164" t="s">
        <v>108</v>
      </c>
      <c r="D41" s="169" t="s">
        <v>110</v>
      </c>
      <c r="E41" s="174">
        <f>E38+E39+G38+E40</f>
        <v>0</v>
      </c>
      <c r="F41" s="168" t="s">
        <v>109</v>
      </c>
      <c r="G41" s="167">
        <f>SUM(G36:G40)</f>
        <v>0</v>
      </c>
    </row>
    <row r="42" spans="2:8" ht="21" customHeight="1" x14ac:dyDescent="0.25">
      <c r="B42" s="157">
        <v>2</v>
      </c>
      <c r="C42" s="199" t="s">
        <v>101</v>
      </c>
      <c r="D42" s="163" t="s">
        <v>110</v>
      </c>
      <c r="E42" s="153"/>
      <c r="F42" s="198">
        <v>0.15</v>
      </c>
      <c r="G42" s="49">
        <f>E42*F42</f>
        <v>0</v>
      </c>
    </row>
    <row r="43" spans="2:8" ht="21" customHeight="1" thickBot="1" x14ac:dyDescent="0.3">
      <c r="B43" s="44"/>
      <c r="C43" s="45" t="s">
        <v>107</v>
      </c>
      <c r="D43" s="46"/>
      <c r="E43" s="47" t="s">
        <v>106</v>
      </c>
      <c r="F43" s="48" t="str">
        <f>IFERROR(G43/G30,"")</f>
        <v/>
      </c>
      <c r="G43" s="49">
        <f>SUM(G41:G42)</f>
        <v>0</v>
      </c>
    </row>
    <row r="44" spans="2:8" ht="21" customHeight="1" x14ac:dyDescent="0.25">
      <c r="B44" s="106" t="s">
        <v>28</v>
      </c>
      <c r="C44" s="107" t="s">
        <v>85</v>
      </c>
      <c r="D44" s="108"/>
      <c r="E44" s="109"/>
      <c r="F44" s="110"/>
      <c r="G44" s="111"/>
    </row>
    <row r="45" spans="2:8" ht="21" customHeight="1" x14ac:dyDescent="0.25">
      <c r="B45" s="20">
        <v>1</v>
      </c>
      <c r="C45" s="112" t="s">
        <v>87</v>
      </c>
      <c r="D45" s="50"/>
      <c r="E45" s="51"/>
      <c r="F45" s="113" t="str">
        <f>IFERROR(G45/G30,"")</f>
        <v/>
      </c>
      <c r="G45" s="18">
        <f>G30-G43</f>
        <v>0</v>
      </c>
    </row>
    <row r="46" spans="2:8" ht="21" customHeight="1" x14ac:dyDescent="0.25">
      <c r="B46" s="20">
        <v>2</v>
      </c>
      <c r="C46" s="16" t="s">
        <v>29</v>
      </c>
      <c r="D46" s="50"/>
      <c r="E46" s="26" t="s">
        <v>72</v>
      </c>
      <c r="F46" s="153"/>
      <c r="G46" s="18">
        <f>F46</f>
        <v>0</v>
      </c>
    </row>
    <row r="47" spans="2:8" ht="21" customHeight="1" thickBot="1" x14ac:dyDescent="0.3">
      <c r="B47" s="53"/>
      <c r="C47" s="45" t="s">
        <v>88</v>
      </c>
      <c r="D47" s="46"/>
      <c r="E47" s="47"/>
      <c r="F47" s="54" t="str">
        <f>IFERROR(G47/G30,"")</f>
        <v/>
      </c>
      <c r="G47" s="55">
        <f>G45-G46</f>
        <v>0</v>
      </c>
    </row>
    <row r="48" spans="2:8" ht="27" customHeight="1" thickBot="1" x14ac:dyDescent="0.3">
      <c r="B48" s="114"/>
      <c r="C48" s="115" t="s">
        <v>82</v>
      </c>
      <c r="D48" s="116"/>
      <c r="E48" s="117"/>
      <c r="F48" s="118"/>
      <c r="G48" s="119">
        <f>G43+G47+G46</f>
        <v>0</v>
      </c>
    </row>
    <row r="49" spans="2:8" ht="9" customHeight="1" x14ac:dyDescent="0.25">
      <c r="B49" s="36"/>
      <c r="C49" s="37"/>
      <c r="D49" s="38"/>
      <c r="E49" s="39"/>
      <c r="F49" s="40"/>
      <c r="G49" s="41"/>
    </row>
    <row r="50" spans="2:8" ht="9" customHeight="1" thickBot="1" x14ac:dyDescent="0.3">
      <c r="B50" s="36"/>
      <c r="C50" s="37"/>
      <c r="D50" s="38"/>
      <c r="E50" s="39"/>
      <c r="F50" s="40"/>
      <c r="G50" s="41"/>
    </row>
    <row r="51" spans="2:8" ht="36" customHeight="1" thickBot="1" x14ac:dyDescent="0.3">
      <c r="B51" s="135"/>
      <c r="C51" s="136" t="s">
        <v>36</v>
      </c>
      <c r="D51" s="137" t="s">
        <v>8</v>
      </c>
      <c r="E51" s="137" t="s">
        <v>1</v>
      </c>
      <c r="F51" s="83" t="s">
        <v>86</v>
      </c>
      <c r="G51" s="138" t="s">
        <v>76</v>
      </c>
      <c r="H51" s="11"/>
    </row>
    <row r="52" spans="2:8" ht="21" customHeight="1" x14ac:dyDescent="0.25">
      <c r="B52" s="89" t="s">
        <v>30</v>
      </c>
      <c r="C52" s="90" t="s">
        <v>31</v>
      </c>
      <c r="D52" s="93"/>
      <c r="E52" s="101"/>
      <c r="F52" s="102"/>
      <c r="G52" s="96"/>
    </row>
    <row r="53" spans="2:8" ht="21" customHeight="1" x14ac:dyDescent="0.25">
      <c r="B53" s="20">
        <v>1</v>
      </c>
      <c r="C53" s="150" t="s">
        <v>134</v>
      </c>
      <c r="D53" s="52">
        <f>IF(D28=1,G13*(1+(F28/100)),G13)</f>
        <v>0</v>
      </c>
      <c r="E53" s="26" t="s">
        <v>2</v>
      </c>
      <c r="F53" s="154">
        <v>1.5</v>
      </c>
      <c r="G53" s="18">
        <f>D53*(F53/100)</f>
        <v>0</v>
      </c>
    </row>
    <row r="54" spans="2:8" ht="21" customHeight="1" x14ac:dyDescent="0.25">
      <c r="B54" s="20">
        <v>2</v>
      </c>
      <c r="C54" s="16" t="s">
        <v>56</v>
      </c>
      <c r="D54" s="52"/>
      <c r="E54" s="26" t="s">
        <v>72</v>
      </c>
      <c r="F54" s="153"/>
      <c r="G54" s="18">
        <f>F54</f>
        <v>0</v>
      </c>
    </row>
    <row r="55" spans="2:8" ht="21" customHeight="1" x14ac:dyDescent="0.25">
      <c r="B55" s="20">
        <v>3</v>
      </c>
      <c r="C55" s="16" t="s">
        <v>73</v>
      </c>
      <c r="D55" s="52">
        <f>G47</f>
        <v>0</v>
      </c>
      <c r="E55" s="26" t="s">
        <v>77</v>
      </c>
      <c r="F55" s="151">
        <v>25</v>
      </c>
      <c r="G55" s="18">
        <f>D55/F55</f>
        <v>0</v>
      </c>
    </row>
    <row r="56" spans="2:8" ht="21" customHeight="1" x14ac:dyDescent="0.25">
      <c r="B56" s="20">
        <v>4</v>
      </c>
      <c r="C56" s="16" t="s">
        <v>49</v>
      </c>
      <c r="D56" s="52">
        <f>G47</f>
        <v>0</v>
      </c>
      <c r="E56" s="26" t="s">
        <v>138</v>
      </c>
      <c r="F56" s="155"/>
      <c r="G56" s="18">
        <f>D56*(F56/100)</f>
        <v>0</v>
      </c>
    </row>
    <row r="57" spans="2:8" ht="21" customHeight="1" thickBot="1" x14ac:dyDescent="0.3">
      <c r="B57" s="56"/>
      <c r="C57" s="57" t="s">
        <v>66</v>
      </c>
      <c r="D57" s="46"/>
      <c r="E57" s="58"/>
      <c r="F57" s="59"/>
      <c r="G57" s="60">
        <f>SUM(G53:G56)</f>
        <v>0</v>
      </c>
    </row>
    <row r="58" spans="2:8" ht="21" customHeight="1" x14ac:dyDescent="0.25">
      <c r="B58" s="13" t="s">
        <v>32</v>
      </c>
      <c r="C58" s="14" t="s">
        <v>33</v>
      </c>
      <c r="D58" s="61" t="s">
        <v>74</v>
      </c>
      <c r="E58" s="42"/>
      <c r="F58" s="43"/>
      <c r="G58" s="33"/>
    </row>
    <row r="59" spans="2:8" ht="21" customHeight="1" x14ac:dyDescent="0.25">
      <c r="B59" s="20">
        <v>1</v>
      </c>
      <c r="C59" s="150" t="s">
        <v>159</v>
      </c>
      <c r="D59" s="205"/>
      <c r="E59" s="26" t="s">
        <v>75</v>
      </c>
      <c r="F59" s="156">
        <v>0.15</v>
      </c>
      <c r="G59" s="18">
        <f>D59*F59*12</f>
        <v>0</v>
      </c>
    </row>
    <row r="60" spans="2:8" ht="21" customHeight="1" x14ac:dyDescent="0.25">
      <c r="B60" s="20">
        <v>2</v>
      </c>
      <c r="C60" s="16" t="s">
        <v>160</v>
      </c>
      <c r="D60" s="225"/>
      <c r="E60" s="26" t="s">
        <v>72</v>
      </c>
      <c r="F60" s="205"/>
      <c r="G60" s="18">
        <f>F60</f>
        <v>0</v>
      </c>
    </row>
    <row r="61" spans="2:8" ht="21" customHeight="1" thickBot="1" x14ac:dyDescent="0.3">
      <c r="B61" s="27">
        <v>3</v>
      </c>
      <c r="C61" s="28" t="s">
        <v>47</v>
      </c>
      <c r="D61" s="29"/>
      <c r="E61" s="30" t="s">
        <v>72</v>
      </c>
      <c r="F61" s="152"/>
      <c r="G61" s="31">
        <f>F61</f>
        <v>0</v>
      </c>
    </row>
    <row r="62" spans="2:8" ht="21" customHeight="1" x14ac:dyDescent="0.25">
      <c r="B62" s="89" t="s">
        <v>34</v>
      </c>
      <c r="C62" s="90" t="s">
        <v>35</v>
      </c>
      <c r="D62" s="91"/>
      <c r="E62" s="101"/>
      <c r="F62" s="102"/>
      <c r="G62" s="96"/>
    </row>
    <row r="63" spans="2:8" ht="21" customHeight="1" x14ac:dyDescent="0.25">
      <c r="B63" s="20">
        <v>1</v>
      </c>
      <c r="C63" s="150" t="s">
        <v>135</v>
      </c>
      <c r="D63" s="52">
        <f>SUM(G6:G7)+SUM(G15:G20)+G11</f>
        <v>0</v>
      </c>
      <c r="E63" s="26" t="s">
        <v>2</v>
      </c>
      <c r="F63" s="154">
        <v>3</v>
      </c>
      <c r="G63" s="18">
        <f>D63*(F63/100)</f>
        <v>0</v>
      </c>
    </row>
    <row r="64" spans="2:8" ht="21" customHeight="1" x14ac:dyDescent="0.25">
      <c r="B64" s="20">
        <v>2</v>
      </c>
      <c r="C64" s="16" t="s">
        <v>65</v>
      </c>
      <c r="D64" s="52"/>
      <c r="E64" s="26" t="s">
        <v>72</v>
      </c>
      <c r="F64" s="153"/>
      <c r="G64" s="18">
        <f>F64</f>
        <v>0</v>
      </c>
    </row>
    <row r="65" spans="2:8" ht="21" customHeight="1" x14ac:dyDescent="0.25">
      <c r="B65" s="20">
        <v>3</v>
      </c>
      <c r="C65" s="16" t="s">
        <v>161</v>
      </c>
      <c r="D65" s="205"/>
      <c r="E65" s="62" t="s">
        <v>48</v>
      </c>
      <c r="F65" s="151">
        <v>40000</v>
      </c>
      <c r="G65" s="18">
        <f>D65*F65</f>
        <v>0</v>
      </c>
    </row>
    <row r="66" spans="2:8" ht="21" customHeight="1" x14ac:dyDescent="0.25">
      <c r="B66" s="20">
        <v>4</v>
      </c>
      <c r="C66" s="16" t="s">
        <v>162</v>
      </c>
      <c r="D66" s="205"/>
      <c r="E66" s="62" t="s">
        <v>48</v>
      </c>
      <c r="F66" s="151">
        <v>50000</v>
      </c>
      <c r="G66" s="18">
        <f>D66*F66</f>
        <v>0</v>
      </c>
    </row>
    <row r="67" spans="2:8" ht="21" customHeight="1" x14ac:dyDescent="0.25">
      <c r="B67" s="20">
        <v>5</v>
      </c>
      <c r="C67" s="16" t="s">
        <v>54</v>
      </c>
      <c r="D67" s="50"/>
      <c r="E67" s="26" t="s">
        <v>72</v>
      </c>
      <c r="F67" s="153"/>
      <c r="G67" s="18">
        <f>F67</f>
        <v>0</v>
      </c>
    </row>
    <row r="68" spans="2:8" ht="21" customHeight="1" thickBot="1" x14ac:dyDescent="0.3">
      <c r="B68" s="53"/>
      <c r="C68" s="45" t="s">
        <v>67</v>
      </c>
      <c r="D68" s="46"/>
      <c r="E68" s="58"/>
      <c r="F68" s="59"/>
      <c r="G68" s="60">
        <f>SUM(G59:G67)</f>
        <v>0</v>
      </c>
    </row>
    <row r="69" spans="2:8" ht="27" customHeight="1" thickBot="1" x14ac:dyDescent="0.3">
      <c r="B69" s="114"/>
      <c r="C69" s="115" t="s">
        <v>37</v>
      </c>
      <c r="D69" s="116"/>
      <c r="E69" s="117"/>
      <c r="F69" s="118"/>
      <c r="G69" s="119">
        <f>G57+G68</f>
        <v>0</v>
      </c>
    </row>
    <row r="70" spans="2:8" ht="18" customHeight="1" thickBot="1" x14ac:dyDescent="0.3">
      <c r="B70" s="36"/>
      <c r="C70" s="37"/>
      <c r="D70" s="38"/>
      <c r="E70" s="39"/>
      <c r="F70" s="40"/>
      <c r="G70" s="41"/>
    </row>
    <row r="71" spans="2:8" ht="36" customHeight="1" thickBot="1" x14ac:dyDescent="0.3">
      <c r="B71" s="135"/>
      <c r="C71" s="136" t="s">
        <v>38</v>
      </c>
      <c r="D71" s="137" t="s">
        <v>8</v>
      </c>
      <c r="E71" s="137" t="s">
        <v>1</v>
      </c>
      <c r="F71" s="83" t="s">
        <v>86</v>
      </c>
      <c r="G71" s="138" t="s">
        <v>76</v>
      </c>
      <c r="H71" s="11"/>
    </row>
    <row r="72" spans="2:8" ht="21" customHeight="1" x14ac:dyDescent="0.25">
      <c r="B72" s="89" t="s">
        <v>39</v>
      </c>
      <c r="C72" s="90" t="s">
        <v>140</v>
      </c>
      <c r="D72" s="212">
        <f>D8</f>
        <v>0</v>
      </c>
      <c r="E72" s="101"/>
      <c r="F72" s="139" t="s">
        <v>78</v>
      </c>
      <c r="G72" s="96"/>
    </row>
    <row r="73" spans="2:8" ht="21" customHeight="1" x14ac:dyDescent="0.25">
      <c r="B73" s="20">
        <v>1</v>
      </c>
      <c r="C73" s="16" t="s">
        <v>40</v>
      </c>
      <c r="D73" s="205"/>
      <c r="E73" s="62" t="s">
        <v>3</v>
      </c>
      <c r="F73" s="151">
        <v>400</v>
      </c>
      <c r="G73" s="18">
        <f>D73*F73</f>
        <v>0</v>
      </c>
    </row>
    <row r="74" spans="2:8" ht="21" customHeight="1" x14ac:dyDescent="0.25">
      <c r="B74" s="20">
        <v>2</v>
      </c>
      <c r="C74" s="16" t="s">
        <v>70</v>
      </c>
      <c r="D74" s="205"/>
      <c r="E74" s="62" t="s">
        <v>3</v>
      </c>
      <c r="F74" s="151">
        <v>40</v>
      </c>
      <c r="G74" s="18">
        <f>D74*F74*12</f>
        <v>0</v>
      </c>
    </row>
    <row r="75" spans="2:8" ht="21" customHeight="1" thickBot="1" x14ac:dyDescent="0.3">
      <c r="B75" s="27">
        <v>3</v>
      </c>
      <c r="C75" s="28" t="s">
        <v>50</v>
      </c>
      <c r="D75" s="211"/>
      <c r="E75" s="63" t="s">
        <v>3</v>
      </c>
      <c r="F75" s="152"/>
      <c r="G75" s="31">
        <f>D75*F75*220</f>
        <v>0</v>
      </c>
    </row>
    <row r="76" spans="2:8" ht="21" customHeight="1" x14ac:dyDescent="0.25">
      <c r="B76" s="89" t="s">
        <v>41</v>
      </c>
      <c r="C76" s="90" t="s">
        <v>42</v>
      </c>
      <c r="D76" s="91"/>
      <c r="E76" s="101"/>
      <c r="F76" s="102"/>
      <c r="G76" s="96"/>
    </row>
    <row r="77" spans="2:8" ht="21" customHeight="1" x14ac:dyDescent="0.25">
      <c r="B77" s="20">
        <v>1</v>
      </c>
      <c r="C77" s="16" t="s">
        <v>51</v>
      </c>
      <c r="D77" s="205"/>
      <c r="E77" s="62" t="s">
        <v>10</v>
      </c>
      <c r="F77" s="156">
        <v>2.5</v>
      </c>
      <c r="G77" s="18">
        <f>D77*F77*12</f>
        <v>0</v>
      </c>
    </row>
    <row r="78" spans="2:8" ht="21" customHeight="1" x14ac:dyDescent="0.25">
      <c r="B78" s="20">
        <v>2</v>
      </c>
      <c r="C78" s="16" t="s">
        <v>44</v>
      </c>
      <c r="D78" s="50"/>
      <c r="E78" s="26" t="s">
        <v>43</v>
      </c>
      <c r="F78" s="153"/>
      <c r="G78" s="18">
        <f>F78</f>
        <v>0</v>
      </c>
    </row>
    <row r="79" spans="2:8" ht="21" customHeight="1" thickBot="1" x14ac:dyDescent="0.3">
      <c r="B79" s="27">
        <v>3</v>
      </c>
      <c r="C79" s="28" t="s">
        <v>45</v>
      </c>
      <c r="D79" s="29"/>
      <c r="E79" s="30" t="s">
        <v>43</v>
      </c>
      <c r="F79" s="152"/>
      <c r="G79" s="31">
        <f>F79</f>
        <v>0</v>
      </c>
    </row>
    <row r="80" spans="2:8" ht="27" customHeight="1" x14ac:dyDescent="0.25">
      <c r="B80" s="69"/>
      <c r="C80" s="68" t="s">
        <v>46</v>
      </c>
      <c r="D80" s="70"/>
      <c r="E80" s="140"/>
      <c r="F80" s="141" t="str">
        <f>IFERROR(G80/G69,"")</f>
        <v/>
      </c>
      <c r="G80" s="73">
        <f>SUM(G73:G79)</f>
        <v>0</v>
      </c>
    </row>
    <row r="81" spans="1:8" ht="27" customHeight="1" thickBot="1" x14ac:dyDescent="0.3">
      <c r="B81" s="74"/>
      <c r="C81" s="142" t="s">
        <v>157</v>
      </c>
      <c r="D81" s="76"/>
      <c r="E81" s="76"/>
      <c r="F81" s="143"/>
      <c r="G81" s="144">
        <f>G80-G69</f>
        <v>0</v>
      </c>
      <c r="H81" s="11"/>
    </row>
    <row r="82" spans="1:8" ht="27" customHeight="1" x14ac:dyDescent="0.25">
      <c r="B82" s="145"/>
      <c r="C82" s="146" t="s">
        <v>156</v>
      </c>
      <c r="D82" s="147"/>
      <c r="E82" s="147"/>
      <c r="F82" s="148"/>
      <c r="G82" s="149">
        <f>G81+G55</f>
        <v>0</v>
      </c>
    </row>
    <row r="83" spans="1:8" ht="27" customHeight="1" thickBot="1" x14ac:dyDescent="0.3">
      <c r="B83" s="74"/>
      <c r="C83" s="142" t="s">
        <v>93</v>
      </c>
      <c r="D83" s="76"/>
      <c r="E83" s="76"/>
      <c r="F83" s="143"/>
      <c r="G83" s="144" t="str">
        <f>IFERROR(G82/D5,"")</f>
        <v/>
      </c>
    </row>
    <row r="84" spans="1:8" ht="18" customHeight="1" thickBot="1" x14ac:dyDescent="0.3"/>
    <row r="85" spans="1:8" ht="21" customHeight="1" x14ac:dyDescent="0.25">
      <c r="B85" s="89" t="s">
        <v>57</v>
      </c>
      <c r="C85" s="90" t="s">
        <v>60</v>
      </c>
      <c r="D85" s="91"/>
      <c r="E85" s="101"/>
      <c r="F85" s="102"/>
      <c r="G85" s="96"/>
    </row>
    <row r="86" spans="1:8" ht="21" customHeight="1" x14ac:dyDescent="0.25">
      <c r="B86" s="20">
        <v>1</v>
      </c>
      <c r="C86" s="175" t="s">
        <v>136</v>
      </c>
      <c r="D86" s="50"/>
      <c r="E86" s="26" t="s">
        <v>43</v>
      </c>
      <c r="F86" s="151">
        <v>1092</v>
      </c>
      <c r="G86" s="18"/>
    </row>
    <row r="87" spans="1:8" ht="21" customHeight="1" x14ac:dyDescent="0.25">
      <c r="B87" s="20">
        <v>2</v>
      </c>
      <c r="C87" s="16" t="s">
        <v>58</v>
      </c>
      <c r="D87" s="50"/>
      <c r="E87" s="26" t="s">
        <v>2</v>
      </c>
      <c r="F87" s="154">
        <v>10</v>
      </c>
      <c r="G87" s="132">
        <f>F86*F87/100</f>
        <v>109.2</v>
      </c>
    </row>
    <row r="88" spans="1:8" ht="21" customHeight="1" x14ac:dyDescent="0.25">
      <c r="B88" s="127"/>
      <c r="C88" s="128" t="s">
        <v>59</v>
      </c>
      <c r="D88" s="129"/>
      <c r="E88" s="129"/>
      <c r="F88" s="130"/>
      <c r="G88" s="131">
        <f>IFERROR(IF(G81&lt;0,((G81*-1)/(F86*F87/100)),0),"0")</f>
        <v>0</v>
      </c>
    </row>
    <row r="89" spans="1:8" ht="21" customHeight="1" thickBot="1" x14ac:dyDescent="0.3">
      <c r="B89" s="122"/>
      <c r="C89" s="123" t="s">
        <v>92</v>
      </c>
      <c r="D89" s="124"/>
      <c r="E89" s="124"/>
      <c r="F89" s="125"/>
      <c r="G89" s="126" t="str">
        <f>IFERROR(G88/#REF!,"")</f>
        <v/>
      </c>
    </row>
    <row r="90" spans="1:8" ht="21" customHeight="1" x14ac:dyDescent="0.25">
      <c r="B90" s="64">
        <v>3</v>
      </c>
      <c r="C90" s="65" t="s">
        <v>89</v>
      </c>
      <c r="D90" s="176">
        <v>20</v>
      </c>
      <c r="E90" s="120" t="s">
        <v>90</v>
      </c>
      <c r="F90" s="121">
        <f>D8*D90/100</f>
        <v>0</v>
      </c>
      <c r="G90" s="66"/>
    </row>
    <row r="91" spans="1:8" ht="21" customHeight="1" thickBot="1" x14ac:dyDescent="0.3">
      <c r="B91" s="27">
        <v>4</v>
      </c>
      <c r="C91" s="28" t="s">
        <v>91</v>
      </c>
      <c r="D91" s="29"/>
      <c r="E91" s="30"/>
      <c r="F91" s="67" t="str">
        <f>IFERROR(G91/G81*-1,"")</f>
        <v/>
      </c>
      <c r="G91" s="31">
        <f>F90*F86*F87/100</f>
        <v>0</v>
      </c>
    </row>
    <row r="92" spans="1:8" s="35" customFormat="1" ht="18" customHeight="1" x14ac:dyDescent="0.25">
      <c r="A92" s="12"/>
      <c r="B92" s="12"/>
      <c r="C92" s="12"/>
      <c r="D92" s="8"/>
      <c r="E92" s="12"/>
      <c r="F92" s="12"/>
      <c r="G92" s="8"/>
    </row>
    <row r="93" spans="1:8" s="35" customFormat="1" ht="36" customHeight="1" x14ac:dyDescent="0.25">
      <c r="A93" s="12"/>
      <c r="B93" s="233" t="s">
        <v>80</v>
      </c>
      <c r="C93" s="234"/>
      <c r="D93" s="234"/>
      <c r="E93" s="234"/>
      <c r="F93" s="234"/>
      <c r="G93" s="235"/>
    </row>
    <row r="94" spans="1:8" s="35" customFormat="1" ht="18" customHeight="1" x14ac:dyDescent="0.25">
      <c r="A94" s="12"/>
      <c r="B94" s="12"/>
      <c r="C94" s="12"/>
      <c r="D94" s="8"/>
      <c r="E94" s="12"/>
      <c r="F94" s="12"/>
      <c r="G94" s="8"/>
    </row>
    <row r="95" spans="1:8" s="35" customFormat="1" ht="18" customHeight="1" x14ac:dyDescent="0.25">
      <c r="A95" s="12"/>
      <c r="B95" s="178"/>
      <c r="C95" s="179"/>
      <c r="D95" s="180"/>
      <c r="E95" s="179"/>
      <c r="F95" s="179"/>
      <c r="G95" s="181"/>
    </row>
    <row r="96" spans="1:8" s="35" customFormat="1" ht="18" customHeight="1" x14ac:dyDescent="0.25">
      <c r="A96" s="12"/>
      <c r="B96" s="182"/>
      <c r="C96" s="183" t="s">
        <v>141</v>
      </c>
      <c r="D96" s="184"/>
      <c r="E96" s="185"/>
      <c r="F96" s="185"/>
      <c r="G96" s="186"/>
    </row>
    <row r="97" spans="1:7" s="35" customFormat="1" ht="18" customHeight="1" x14ac:dyDescent="0.25">
      <c r="A97" s="12"/>
      <c r="B97" s="182"/>
      <c r="C97" s="187" t="s">
        <v>114</v>
      </c>
      <c r="D97" s="184"/>
      <c r="E97" s="185"/>
      <c r="F97" s="185"/>
      <c r="G97" s="186"/>
    </row>
    <row r="98" spans="1:7" s="35" customFormat="1" ht="12.75" customHeight="1" x14ac:dyDescent="0.25">
      <c r="A98" s="12"/>
      <c r="B98" s="182"/>
      <c r="C98" s="185"/>
      <c r="D98" s="184"/>
      <c r="E98" s="185"/>
      <c r="F98" s="185"/>
      <c r="G98" s="186"/>
    </row>
    <row r="99" spans="1:7" s="35" customFormat="1" ht="12.75" customHeight="1" x14ac:dyDescent="0.25">
      <c r="A99" s="12"/>
      <c r="B99" s="182"/>
      <c r="C99" s="188" t="s">
        <v>112</v>
      </c>
      <c r="D99" s="184"/>
      <c r="E99" s="185"/>
      <c r="F99" s="185"/>
      <c r="G99" s="186"/>
    </row>
    <row r="100" spans="1:7" s="35" customFormat="1" ht="12.75" customHeight="1" x14ac:dyDescent="0.25">
      <c r="A100" s="12"/>
      <c r="B100" s="182"/>
      <c r="C100" s="185" t="s">
        <v>113</v>
      </c>
      <c r="D100" s="184"/>
      <c r="E100" s="185"/>
      <c r="F100" s="185"/>
      <c r="G100" s="186"/>
    </row>
    <row r="101" spans="1:7" s="35" customFormat="1" x14ac:dyDescent="0.25">
      <c r="A101" s="12"/>
      <c r="B101" s="182"/>
      <c r="C101" s="185"/>
      <c r="D101" s="184"/>
      <c r="E101" s="185"/>
      <c r="F101" s="185"/>
      <c r="G101" s="186"/>
    </row>
    <row r="102" spans="1:7" s="35" customFormat="1" x14ac:dyDescent="0.25">
      <c r="A102" s="12"/>
      <c r="B102" s="182"/>
      <c r="C102" s="188" t="s">
        <v>79</v>
      </c>
      <c r="D102" s="184"/>
      <c r="E102" s="185"/>
      <c r="F102" s="185"/>
      <c r="G102" s="186"/>
    </row>
    <row r="103" spans="1:7" s="35" customFormat="1" x14ac:dyDescent="0.25">
      <c r="A103" s="12"/>
      <c r="B103" s="182"/>
      <c r="C103" s="185" t="s">
        <v>81</v>
      </c>
      <c r="D103" s="184"/>
      <c r="E103" s="185"/>
      <c r="F103" s="185"/>
      <c r="G103" s="186"/>
    </row>
    <row r="104" spans="1:7" s="35" customFormat="1" ht="18" customHeight="1" x14ac:dyDescent="0.25">
      <c r="A104" s="12"/>
      <c r="B104" s="189"/>
      <c r="C104" s="190"/>
      <c r="D104" s="191"/>
      <c r="E104" s="190"/>
      <c r="F104" s="190"/>
      <c r="G104" s="192" t="str">
        <f>'Tool B+R'!G112</f>
        <v>Dateiversion: 28.04.2020</v>
      </c>
    </row>
  </sheetData>
  <sheetProtection password="9C57" sheet="1" objects="1" scenarios="1"/>
  <mergeCells count="4">
    <mergeCell ref="D1:F1"/>
    <mergeCell ref="E2:G2"/>
    <mergeCell ref="B36:B41"/>
    <mergeCell ref="B93:G93"/>
  </mergeCells>
  <dataValidations count="13">
    <dataValidation allowBlank="1" showInputMessage="1" promptTitle="Dateneingabe in dieses Feld:" prompt="Summe der zuwendungsfähigen Kosten in € für Förderprogramm 2 / Kofinanzierung." sqref="E42" xr:uid="{64612346-4BDE-4034-81C1-84B6377D8A7B}"/>
    <dataValidation allowBlank="1" showInputMessage="1" prompt="Anzahl Jahre" sqref="F55" xr:uid="{ECC3CDC9-D84C-478B-AF69-A729EC305C23}"/>
    <dataValidation allowBlank="1" showInputMessage="1" prompt="0,15€/m²/Monat gilt bei Einsatz von LEDs mit 1,44W/m², 12 Stunden Betriebszeit je Tag und Preis von 0,29€ je kWh." sqref="F59" xr:uid="{91F8D06E-9107-4AEF-ACEE-CF17A9938C80}"/>
    <dataValidation allowBlank="1" showInputMessage="1" promptTitle="Dateneingabe in dieses Feld:" prompt="Geschätzter Anteil der neu gebauten, entgeltpflichtigen Stellplätze, die von Neukunden genutzt werden." sqref="D90" xr:uid="{BDD4C68A-1B2C-4947-B460-F4FB4BDF86BA}"/>
    <dataValidation allowBlank="1" prompt="Wie viel Prozent der neuen Stellplätze mit Entgelt werden durch Neukunden genutzt?" sqref="F90" xr:uid="{C1B5C858-43AC-4F1B-90CC-0628DD841757}"/>
    <dataValidation allowBlank="1" showInputMessage="1" prompt="Gesamt A1+A2" sqref="D5" xr:uid="{B78C92A2-CBAE-4DFB-9475-1CE07F0BF790}"/>
    <dataValidation allowBlank="1" showInputMessage="1" prompt="NK-Miete je m² je Monat" sqref="F77" xr:uid="{7723797A-CD47-45B5-B1C8-7169FB50F819}"/>
    <dataValidation allowBlank="1" showInputMessage="1" prompt="Tagesentgelt in €" sqref="F75" xr:uid="{46B63883-69A3-4E08-A79F-6D6E2013AF78}"/>
    <dataValidation allowBlank="1" showInputMessage="1" prompt="Monatsentgelt in €" sqref="F74" xr:uid="{A14939EB-C7C2-4DFF-A53D-FFB39FDF55AF}"/>
    <dataValidation allowBlank="1" showInputMessage="1" prompt="Jahresentgelt in €" sqref="F73" xr:uid="{7D74FD8C-836D-44AB-9520-03BBEF73DC47}"/>
    <dataValidation allowBlank="1" showInputMessage="1" prompt="Kosten VZP p.a." sqref="F65:F66" xr:uid="{D0454AA1-200E-46A6-A75D-767F13D3A8C4}"/>
    <dataValidation allowBlank="1" promptTitle="Dateneingabe in dieses Feld:" prompt="ja=1 / nein=0" sqref="D35:D41" xr:uid="{D2FF2C5D-9860-47AE-B79A-C7BD84CC53F6}"/>
    <dataValidation type="whole" showInputMessage="1" showErrorMessage="1" errorTitle="Fehler bei Dateneingabe" error="Es sind nur Werte 1 (=ja) oder 0 (=nein) erlaubt." promptTitle="Dateneingabe in dieses Feld:" prompt="ja=1 / nein=0" sqref="D22:D23 D28" xr:uid="{313CD66A-5C34-429D-A36C-2D5EA2194206}">
      <formula1>0</formula1>
      <formula2>1</formula2>
    </dataValidation>
  </dataValidations>
  <printOptions horizontalCentered="1"/>
  <pageMargins left="0.59055118110236227" right="0.59055118110236227" top="0.78740157480314965" bottom="0.51181102362204722" header="0.39370078740157483" footer="0.31496062992125984"/>
  <pageSetup paperSize="9" scale="57" fitToHeight="2" orientation="portrait" r:id="rId1"/>
  <headerFooter alignWithMargins="0">
    <oddHeader>&amp;C&amp;"-,Bold"B+R P+R im Land Brandenburg&amp;"-,Regular"
Musterkostenberechnung P+R</oddHeader>
    <oddFooter>&amp;CSeite &amp;P von &amp;N
Druck/Export: &amp;D</oddFooter>
  </headerFooter>
  <rowBreaks count="1" manualBreakCount="1">
    <brk id="49" min="1" max="6" man="1"/>
  </rowBreaks>
  <ignoredErrors>
    <ignoredError sqref="D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Tool B+R</vt:lpstr>
      <vt:lpstr>Tool P+R</vt:lpstr>
      <vt:lpstr>'Tool B+R'!Print_Area</vt:lpstr>
      <vt:lpstr>'Tool P+R'!Print_Area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B+R P+R im Land Brandenburg - Konzeption und Leitfaden - Tool zur Musterkostenberechnung</dc:title>
  <dc:creator>Agentur Bahnstadt GbR</dc:creator>
  <cp:lastModifiedBy>Lukas Benda</cp:lastModifiedBy>
  <cp:lastPrinted>2019-08-17T08:10:48Z</cp:lastPrinted>
  <dcterms:created xsi:type="dcterms:W3CDTF">2012-04-18T17:27:25Z</dcterms:created>
  <dcterms:modified xsi:type="dcterms:W3CDTF">2020-04-29T07:59:39Z</dcterms:modified>
</cp:coreProperties>
</file>